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3"/>
  </bookViews>
  <sheets>
    <sheet name="TO BOD" sheetId="5" r:id="rId1"/>
    <sheet name="QuickBooks Desktop Export Tips" sheetId="4" r:id="rId2"/>
    <sheet name="FY 2022-2023 Budget" sheetId="3" r:id="rId3"/>
    <sheet name="Actual-APPROVED" sheetId="1" r:id="rId4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29" localSheetId="3" hidden="1">'Actual-APPROVED'!$H$1</definedName>
    <definedName name="QB_COLUMN_29" localSheetId="0" hidden="1">'TO BOD'!$H$1</definedName>
    <definedName name="QB_COLUMN_76200" localSheetId="2" hidden="1">'FY 2022-2023 Budget'!$H$2</definedName>
    <definedName name="QB_DATA_0" localSheetId="3" hidden="1">'Actual-APPROVED'!$5:$5,'Actual-APPROVED'!$6:$6,'Actual-APPROVED'!$9:$9,'Actual-APPROVED'!$10:$10,'Actual-APPROVED'!$11:$11,'Actual-APPROVED'!$12:$12,'Actual-APPROVED'!$13:$13,'Actual-APPROVED'!$14:$14,'Actual-APPROVED'!$17:$17,'Actual-APPROVED'!$18:$18,'Actual-APPROVED'!$24:$24,'Actual-APPROVED'!$25:$25,'Actual-APPROVED'!$26:$26,'Actual-APPROVED'!$29:$29,'Actual-APPROVED'!$30:$30,'Actual-APPROVED'!$36:$36</definedName>
    <definedName name="QB_DATA_0" localSheetId="2" hidden="1">'FY 2022-2023 Budget'!$6:$6,'FY 2022-2023 Budget'!$7:$7,'FY 2022-2023 Budget'!$9:$9,'FY 2022-2023 Budget'!$11:$11,'FY 2022-2023 Budget'!$12:$12,'FY 2022-2023 Budget'!$13:$13,'FY 2022-2023 Budget'!$14:$14,'FY 2022-2023 Budget'!$17:$17,'FY 2022-2023 Budget'!$18:$18,'FY 2022-2023 Budget'!$21:$21,'FY 2022-2023 Budget'!$22:$22,'FY 2022-2023 Budget'!$23:$23,'FY 2022-2023 Budget'!$25:$25,'FY 2022-2023 Budget'!$26:$26,'FY 2022-2023 Budget'!$27:$27,'FY 2022-2023 Budget'!$32:$32</definedName>
    <definedName name="QB_DATA_0" localSheetId="0" hidden="1">'TO BOD'!$5:$5,'TO BOD'!$6:$6,'TO BOD'!$9:$9,'TO BOD'!$10:$10,'TO BOD'!$11:$11,'TO BOD'!$12:$12,'TO BOD'!$13:$13,'TO BOD'!$14:$14,'TO BOD'!$17:$17,'TO BOD'!$18:$18,'TO BOD'!$21:$21,'TO BOD'!$22:$22,'TO BOD'!$23:$23,'TO BOD'!$26:$26,'TO BOD'!$27:$27,'TO BOD'!$34:$34</definedName>
    <definedName name="QB_DATA_1" localSheetId="3" hidden="1">'Actual-APPROVED'!$37:$37,'Actual-APPROVED'!$38:$38,'Actual-APPROVED'!$39:$39,'Actual-APPROVED'!$40:$40,'Actual-APPROVED'!$41:$41,'Actual-APPROVED'!$42:$42,'Actual-APPROVED'!$43:$43,'Actual-APPROVED'!$45:$45,'Actual-APPROVED'!$46:$46,'Actual-APPROVED'!$48:$48,'Actual-APPROVED'!$49:$49,'Actual-APPROVED'!$50:$50,'Actual-APPROVED'!$51:$51,'Actual-APPROVED'!$52:$52,'Actual-APPROVED'!$53:$53,'Actual-APPROVED'!$54:$54</definedName>
    <definedName name="QB_DATA_1" localSheetId="2" hidden="1">'FY 2022-2023 Budget'!$33:$33,'FY 2022-2023 Budget'!$34:$34,'FY 2022-2023 Budget'!$35:$35,'FY 2022-2023 Budget'!$36:$36,'FY 2022-2023 Budget'!$37:$37,'FY 2022-2023 Budget'!$38:$38,'FY 2022-2023 Budget'!$39:$39,'FY 2022-2023 Budget'!$40:$40,'FY 2022-2023 Budget'!$41:$41,'FY 2022-2023 Budget'!$42:$42,'FY 2022-2023 Budget'!$43:$43,'FY 2022-2023 Budget'!$44:$44,'FY 2022-2023 Budget'!$45:$45,'FY 2022-2023 Budget'!$46:$46,'FY 2022-2023 Budget'!$47:$47,'FY 2022-2023 Budget'!$48:$48</definedName>
    <definedName name="QB_DATA_1" localSheetId="0" hidden="1">'TO BOD'!$35:$35,'TO BOD'!$36:$36,'TO BOD'!$37:$37,'TO BOD'!$38:$38,'TO BOD'!$39:$39,'TO BOD'!$40:$40,'TO BOD'!$41:$41,'TO BOD'!$43:$43,'TO BOD'!$44:$44,'TO BOD'!$46:$46,'TO BOD'!$47:$47,'TO BOD'!$48:$48,'TO BOD'!$49:$49,'TO BOD'!$50:$50,'TO BOD'!$51:$51,'TO BOD'!$52:$52</definedName>
    <definedName name="QB_DATA_2" localSheetId="3" hidden="1">'Actual-APPROVED'!$55:$55,'Actual-APPROVED'!$56:$56,'Actual-APPROVED'!$57:$57,'Actual-APPROVED'!#REF!,'Actual-APPROVED'!$62:$62,'Actual-APPROVED'!$63:$63,'Actual-APPROVED'!$64:$64,'Actual-APPROVED'!$65:$65,'Actual-APPROVED'!$66:$66,'Actual-APPROVED'!$68:$68,'Actual-APPROVED'!$69:$69,'Actual-APPROVED'!$71:$71,'Actual-APPROVED'!$72:$72,'Actual-APPROVED'!$76:$76,'Actual-APPROVED'!$77:$77,'Actual-APPROVED'!$78:$78</definedName>
    <definedName name="QB_DATA_2" localSheetId="2" hidden="1">'FY 2022-2023 Budget'!$49:$49,'FY 2022-2023 Budget'!$50:$50,'FY 2022-2023 Budget'!$51:$51,'FY 2022-2023 Budget'!$52:$52,'FY 2022-2023 Budget'!$53:$53,'FY 2022-2023 Budget'!$57:$57,'FY 2022-2023 Budget'!$58:$58,'FY 2022-2023 Budget'!$59:$59,'FY 2022-2023 Budget'!$60:$60,'FY 2022-2023 Budget'!$61:$61,'FY 2022-2023 Budget'!$62:$62,'FY 2022-2023 Budget'!$63:$63,'FY 2022-2023 Budget'!$65:$65,'FY 2022-2023 Budget'!$66:$66,'FY 2022-2023 Budget'!$69:$69,'FY 2022-2023 Budget'!$70:$70</definedName>
    <definedName name="QB_DATA_2" localSheetId="0" hidden="1">'TO BOD'!$53:$53,'TO BOD'!$54:$54,'TO BOD'!$55:$55,'TO BOD'!#REF!,'TO BOD'!$60:$60,'TO BOD'!$61:$61,'TO BOD'!$62:$62,'TO BOD'!$63:$63,'TO BOD'!$64:$64,'TO BOD'!$66:$66,'TO BOD'!$67:$67,'TO BOD'!$69:$69,'TO BOD'!$70:$70,'TO BOD'!$74:$74,'TO BOD'!$75:$75,'TO BOD'!$76:$76</definedName>
    <definedName name="QB_DATA_3" localSheetId="3" hidden="1">'Actual-APPROVED'!$79:$79,'Actual-APPROVED'!$81:$81,'Actual-APPROVED'!$84:$84,'Actual-APPROVED'!$85:$85,'Actual-APPROVED'!$87:$87,'Actual-APPROVED'!$88:$88,'Actual-APPROVED'!$90:$90,'Actual-APPROVED'!$93:$93,'Actual-APPROVED'!$94:$94,'Actual-APPROVED'!$95:$95,'Actual-APPROVED'!$96:$96,'Actual-APPROVED'!$97:$97,'Actual-APPROVED'!$98:$98,'Actual-APPROVED'!$101:$101,'Actual-APPROVED'!$102:$102,'Actual-APPROVED'!$104:$104</definedName>
    <definedName name="QB_DATA_3" localSheetId="2" hidden="1">'FY 2022-2023 Budget'!$71:$71,'FY 2022-2023 Budget'!$72:$72,'FY 2022-2023 Budget'!$73:$73,'FY 2022-2023 Budget'!$74:$74,'FY 2022-2023 Budget'!$77:$77,'FY 2022-2023 Budget'!$78:$78,'FY 2022-2023 Budget'!$79:$79,'FY 2022-2023 Budget'!$80:$80,'FY 2022-2023 Budget'!$81:$81,'FY 2022-2023 Budget'!$82:$82,'FY 2022-2023 Budget'!$83:$83,'FY 2022-2023 Budget'!$86:$86,'FY 2022-2023 Budget'!$87:$87,'FY 2022-2023 Budget'!$88:$88,'FY 2022-2023 Budget'!$89:$89,'FY 2022-2023 Budget'!$90:$90</definedName>
    <definedName name="QB_DATA_3" localSheetId="0" hidden="1">'TO BOD'!$77:$77,'TO BOD'!$79:$79,'TO BOD'!$82:$82,'TO BOD'!$83:$83,'TO BOD'!$85:$85,'TO BOD'!$86:$86,'TO BOD'!$88:$88,'TO BOD'!$91:$91,'TO BOD'!$92:$92,'TO BOD'!$93:$93,'TO BOD'!$94:$94,'TO BOD'!$95:$95,'TO BOD'!$96:$96,'TO BOD'!$99:$99,'TO BOD'!$100:$100,'TO BOD'!$102:$102</definedName>
    <definedName name="QB_DATA_4" localSheetId="3" hidden="1">'Actual-APPROVED'!$107:$107,'Actual-APPROVED'!$110:$110,'Actual-APPROVED'!$111:$111,'Actual-APPROVED'!$112:$112,'Actual-APPROVED'!$115:$115,'Actual-APPROVED'!$116:$116,'Actual-APPROVED'!$117:$117,'Actual-APPROVED'!$121:$121,'Actual-APPROVED'!$123:$123,'Actual-APPROVED'!$126:$126,'Actual-APPROVED'!$127:$127,'Actual-APPROVED'!$128:$128,'Actual-APPROVED'!$129:$129,'Actual-APPROVED'!$130:$130,'Actual-APPROVED'!$131:$131,'Actual-APPROVED'!$132:$132</definedName>
    <definedName name="QB_DATA_4" localSheetId="2" hidden="1">'FY 2022-2023 Budget'!$91:$91,'FY 2022-2023 Budget'!$94:$94,'FY 2022-2023 Budget'!$95:$95,'FY 2022-2023 Budget'!$96:$96,'FY 2022-2023 Budget'!$97:$97,'FY 2022-2023 Budget'!$98:$98,'FY 2022-2023 Budget'!$101:$101,'FY 2022-2023 Budget'!$102:$102,'FY 2022-2023 Budget'!$103:$103,'FY 2022-2023 Budget'!$104:$104,'FY 2022-2023 Budget'!$105:$105,'FY 2022-2023 Budget'!$106:$106,'FY 2022-2023 Budget'!$107:$107,'FY 2022-2023 Budget'!$108:$108,'FY 2022-2023 Budget'!$111:$111,'FY 2022-2023 Budget'!$113:$113</definedName>
    <definedName name="QB_DATA_4" localSheetId="0" hidden="1">'TO BOD'!$105:$105,'TO BOD'!$108:$108,'TO BOD'!$109:$109,'TO BOD'!$110:$110,'TO BOD'!$113:$113,'TO BOD'!$114:$114,'TO BOD'!$115:$115,'TO BOD'!$119:$119,'TO BOD'!$121:$121,'TO BOD'!$124:$124,'TO BOD'!$125:$125,'TO BOD'!$126:$126,'TO BOD'!$127:$127,'TO BOD'!$128:$128,'TO BOD'!$129:$129,'TO BOD'!$130:$130</definedName>
    <definedName name="QB_DATA_5" localSheetId="3" hidden="1">'Actual-APPROVED'!$133:$133,'Actual-APPROVED'!$134:$134,'Actual-APPROVED'!$135:$135,'Actual-APPROVED'!$136:$136,'Actual-APPROVED'!$137:$137,'Actual-APPROVED'!$140:$140,'Actual-APPROVED'!$141:$141,'Actual-APPROVED'!$142:$142</definedName>
    <definedName name="QB_DATA_5" localSheetId="2" hidden="1">'FY 2022-2023 Budget'!$114:$114,'FY 2022-2023 Budget'!$116:$116,'FY 2022-2023 Budget'!$119:$119,'FY 2022-2023 Budget'!$120:$120,'FY 2022-2023 Budget'!$121:$121,'FY 2022-2023 Budget'!$122:$122,'FY 2022-2023 Budget'!$123:$123,'FY 2022-2023 Budget'!$124:$124,'FY 2022-2023 Budget'!$125:$125,'FY 2022-2023 Budget'!$126:$126,'FY 2022-2023 Budget'!$127:$127,'FY 2022-2023 Budget'!$128:$128,'FY 2022-2023 Budget'!$129:$129,'FY 2022-2023 Budget'!$132:$132,'FY 2022-2023 Budget'!$133:$133,'FY 2022-2023 Budget'!$134:$134</definedName>
    <definedName name="QB_DATA_5" localSheetId="0" hidden="1">'TO BOD'!$131:$131,'TO BOD'!$132:$132,'TO BOD'!$133:$133,'TO BOD'!$134:$134,'TO BOD'!$135:$135,'TO BOD'!$138:$138,'TO BOD'!$139:$139,'TO BOD'!$140:$140</definedName>
    <definedName name="QB_FORMULA_0" localSheetId="3" hidden="1">'Actual-APPROVED'!$H$7,'Actual-APPROVED'!$H$15,'Actual-APPROVED'!$H$19,'Actual-APPROVED'!$H$27,'Actual-APPROVED'!$H$32,'Actual-APPROVED'!$H$33,'Actual-APPROVED'!$H$59,'Actual-APPROVED'!$H$70,'Actual-APPROVED'!$H$74,'Actual-APPROVED'!$H$82,'Actual-APPROVED'!$H$91,'Actual-APPROVED'!$H$99,'Actual-APPROVED'!$H$108,'Actual-APPROVED'!$H$118,'Actual-APPROVED'!$H$124,'Actual-APPROVED'!$H$138</definedName>
    <definedName name="QB_FORMULA_0" localSheetId="2" hidden="1">'FY 2022-2023 Budget'!$H$8,'FY 2022-2023 Budget'!$H$15,'FY 2022-2023 Budget'!$H$19,'FY 2022-2023 Budget'!$H$24,'FY 2022-2023 Budget'!$H$28,'FY 2022-2023 Budget'!$H$29,'FY 2022-2023 Budget'!$H$54,'FY 2022-2023 Budget'!$H$64,'FY 2022-2023 Budget'!$H$67,'FY 2022-2023 Budget'!$H$75,'FY 2022-2023 Budget'!$H$84,'FY 2022-2023 Budget'!$H$92,'FY 2022-2023 Budget'!$H$99,'FY 2022-2023 Budget'!$H$109,'FY 2022-2023 Budget'!$H$115,'FY 2022-2023 Budget'!$H$117</definedName>
    <definedName name="QB_FORMULA_0" localSheetId="0" hidden="1">'TO BOD'!$H$7,'TO BOD'!$H$15,'TO BOD'!$H$19,'TO BOD'!$H$24,'TO BOD'!$H$29,'TO BOD'!$H$30,'TO BOD'!$H$57,'TO BOD'!$H$68,'TO BOD'!$H$72,'TO BOD'!$H$80,'TO BOD'!$H$89,'TO BOD'!$H$97,'TO BOD'!$H$106,'TO BOD'!$H$116,'TO BOD'!$H$122,'TO BOD'!$H$136</definedName>
    <definedName name="QB_FORMULA_1" localSheetId="3" hidden="1">'Actual-APPROVED'!$H$143,'Actual-APPROVED'!$H$144,'Actual-APPROVED'!$H$145,'Actual-APPROVED'!$H$146</definedName>
    <definedName name="QB_FORMULA_1" localSheetId="2" hidden="1">'FY 2022-2023 Budget'!$H$130,'FY 2022-2023 Budget'!$H$135,'FY 2022-2023 Budget'!$H$136,'FY 2022-2023 Budget'!$H$137,'FY 2022-2023 Budget'!$H$138</definedName>
    <definedName name="QB_FORMULA_1" localSheetId="0" hidden="1">'TO BOD'!$H$141,'TO BOD'!$H$142,'TO BOD'!$H$143,'TO BOD'!#REF!</definedName>
    <definedName name="QB_ROW_102350" localSheetId="3" hidden="1">'Actual-APPROVED'!$F$81</definedName>
    <definedName name="QB_ROW_102350" localSheetId="2" hidden="1">'FY 2022-2023 Budget'!$F$74</definedName>
    <definedName name="QB_ROW_102350" localSheetId="0" hidden="1">'TO BOD'!$F$79</definedName>
    <definedName name="QB_ROW_105250" localSheetId="3" hidden="1">'Actual-APPROVED'!$F$77</definedName>
    <definedName name="QB_ROW_105250" localSheetId="2" hidden="1">'FY 2022-2023 Budget'!$F$70</definedName>
    <definedName name="QB_ROW_105250" localSheetId="0" hidden="1">'TO BOD'!$F$75</definedName>
    <definedName name="QB_ROW_109250" localSheetId="3" hidden="1">'Actual-APPROVED'!$F$85</definedName>
    <definedName name="QB_ROW_109250" localSheetId="2" hidden="1">'FY 2022-2023 Budget'!$F$78</definedName>
    <definedName name="QB_ROW_109250" localSheetId="0" hidden="1">'TO BOD'!$F$83</definedName>
    <definedName name="QB_ROW_110250" localSheetId="3" hidden="1">'Actual-APPROVED'!$F$78</definedName>
    <definedName name="QB_ROW_110250" localSheetId="2" hidden="1">'FY 2022-2023 Budget'!$F$71</definedName>
    <definedName name="QB_ROW_110250" localSheetId="0" hidden="1">'TO BOD'!$F$76</definedName>
    <definedName name="QB_ROW_111250" localSheetId="3" hidden="1">'Actual-APPROVED'!$F$116</definedName>
    <definedName name="QB_ROW_111250" localSheetId="2" hidden="1">'FY 2022-2023 Budget'!$F$107</definedName>
    <definedName name="QB_ROW_111250" localSheetId="0" hidden="1">'TO BOD'!$F$114</definedName>
    <definedName name="QB_ROW_112040" localSheetId="3" hidden="1">'Actual-APPROVED'!$E$119</definedName>
    <definedName name="QB_ROW_112040" localSheetId="2" hidden="1">'FY 2022-2023 Budget'!$E$110</definedName>
    <definedName name="QB_ROW_112040" localSheetId="0" hidden="1">'TO BOD'!$E$117</definedName>
    <definedName name="QB_ROW_112340" localSheetId="3" hidden="1">'Actual-APPROVED'!$E$124</definedName>
    <definedName name="QB_ROW_112340" localSheetId="2" hidden="1">'FY 2022-2023 Budget'!$E$117</definedName>
    <definedName name="QB_ROW_112340" localSheetId="0" hidden="1">'TO BOD'!$E$122</definedName>
    <definedName name="QB_ROW_113250" localSheetId="3" hidden="1">'Actual-APPROVED'!$F$134</definedName>
    <definedName name="QB_ROW_113250" localSheetId="2" hidden="1">'FY 2022-2023 Budget'!$F$126</definedName>
    <definedName name="QB_ROW_113250" localSheetId="0" hidden="1">'TO BOD'!$F$132</definedName>
    <definedName name="QB_ROW_114250" localSheetId="3" hidden="1">'Actual-APPROVED'!$F$132</definedName>
    <definedName name="QB_ROW_114250" localSheetId="2" hidden="1">'FY 2022-2023 Budget'!$F$124</definedName>
    <definedName name="QB_ROW_114250" localSheetId="0" hidden="1">'TO BOD'!$F$130</definedName>
    <definedName name="QB_ROW_115250" localSheetId="2" hidden="1">'FY 2022-2023 Budget'!$F$111</definedName>
    <definedName name="QB_ROW_124250" localSheetId="3" hidden="1">'Actual-APPROVED'!$F$18</definedName>
    <definedName name="QB_ROW_124250" localSheetId="2" hidden="1">'FY 2022-2023 Budget'!$F$18</definedName>
    <definedName name="QB_ROW_124250" localSheetId="0" hidden="1">'TO BOD'!$F$18</definedName>
    <definedName name="QB_ROW_125250" localSheetId="3" hidden="1">'Actual-APPROVED'!$F$14</definedName>
    <definedName name="QB_ROW_125250" localSheetId="2" hidden="1">'FY 2022-2023 Budget'!$F$14</definedName>
    <definedName name="QB_ROW_125250" localSheetId="0" hidden="1">'TO BOD'!$F$14</definedName>
    <definedName name="QB_ROW_129250" localSheetId="3" hidden="1">'Actual-APPROVED'!$F$112</definedName>
    <definedName name="QB_ROW_129250" localSheetId="2" hidden="1">'FY 2022-2023 Budget'!$F$103</definedName>
    <definedName name="QB_ROW_129250" localSheetId="0" hidden="1">'TO BOD'!$F$110</definedName>
    <definedName name="QB_ROW_133250" localSheetId="3" hidden="1">'Actual-APPROVED'!$F$133</definedName>
    <definedName name="QB_ROW_133250" localSheetId="2" hidden="1">'FY 2022-2023 Budget'!$F$125</definedName>
    <definedName name="QB_ROW_133250" localSheetId="0" hidden="1">'TO BOD'!$F$131</definedName>
    <definedName name="QB_ROW_140240" localSheetId="3" hidden="1">'Actual-APPROVED'!$E$29</definedName>
    <definedName name="QB_ROW_140240" localSheetId="2" hidden="1">'FY 2022-2023 Budget'!$E$26</definedName>
    <definedName name="QB_ROW_140240" localSheetId="0" hidden="1">'TO BOD'!$E$26</definedName>
    <definedName name="QB_ROW_141240" localSheetId="3" hidden="1">'Actual-APPROVED'!$E$30</definedName>
    <definedName name="QB_ROW_141240" localSheetId="2" hidden="1">'FY 2022-2023 Budget'!$E$27</definedName>
    <definedName name="QB_ROW_141240" localSheetId="0" hidden="1">'TO BOD'!$E$27</definedName>
    <definedName name="QB_ROW_142250" localSheetId="3" hidden="1">'Actual-APPROVED'!$F$141</definedName>
    <definedName name="QB_ROW_142250" localSheetId="2" hidden="1">'FY 2022-2023 Budget'!$F$132</definedName>
    <definedName name="QB_ROW_142250" localSheetId="0" hidden="1">'TO BOD'!$F$139</definedName>
    <definedName name="QB_ROW_162250" localSheetId="2" hidden="1">'FY 2022-2023 Budget'!$F$73</definedName>
    <definedName name="QB_ROW_165260" localSheetId="3" hidden="1">'Actual-APPROVED'!$G$69</definedName>
    <definedName name="QB_ROW_165260" localSheetId="2" hidden="1">'FY 2022-2023 Budget'!$G$63</definedName>
    <definedName name="QB_ROW_165260" localSheetId="0" hidden="1">'TO BOD'!$G$67</definedName>
    <definedName name="QB_ROW_167250" localSheetId="2" hidden="1">'FY 2022-2023 Budget'!$F$104</definedName>
    <definedName name="QB_ROW_168250" localSheetId="2" hidden="1">'FY 2022-2023 Budget'!$F$82</definedName>
    <definedName name="QB_ROW_170040" localSheetId="3" hidden="1">'Actual-APPROVED'!$E$139</definedName>
    <definedName name="QB_ROW_170040" localSheetId="2" hidden="1">'FY 2022-2023 Budget'!$E$131</definedName>
    <definedName name="QB_ROW_170040" localSheetId="0" hidden="1">'TO BOD'!$E$137</definedName>
    <definedName name="QB_ROW_170340" localSheetId="3" hidden="1">'Actual-APPROVED'!$E$143</definedName>
    <definedName name="QB_ROW_170340" localSheetId="2" hidden="1">'FY 2022-2023 Budget'!$E$135</definedName>
    <definedName name="QB_ROW_170340" localSheetId="0" hidden="1">'TO BOD'!$E$141</definedName>
    <definedName name="QB_ROW_172250" localSheetId="2" hidden="1">'FY 2022-2023 Budget'!$F$97</definedName>
    <definedName name="QB_ROW_173250" localSheetId="2" hidden="1">'FY 2022-2023 Budget'!$F$98</definedName>
    <definedName name="QB_ROW_174250" localSheetId="3" hidden="1">'Actual-APPROVED'!$F$93</definedName>
    <definedName name="QB_ROW_174250" localSheetId="2" hidden="1">'FY 2022-2023 Budget'!$F$86</definedName>
    <definedName name="QB_ROW_174250" localSheetId="0" hidden="1">'TO BOD'!$F$91</definedName>
    <definedName name="QB_ROW_181250" localSheetId="3" hidden="1">'Actual-APPROVED'!$F$115</definedName>
    <definedName name="QB_ROW_181250" localSheetId="2" hidden="1">'FY 2022-2023 Budget'!$F$106</definedName>
    <definedName name="QB_ROW_181250" localSheetId="0" hidden="1">'TO BOD'!$F$113</definedName>
    <definedName name="QB_ROW_18301" localSheetId="3" hidden="1">'Actual-APPROVED'!$A$146</definedName>
    <definedName name="QB_ROW_18301" localSheetId="2" hidden="1">'FY 2022-2023 Budget'!$A$138</definedName>
    <definedName name="QB_ROW_18301" localSheetId="0" hidden="1">'TO BOD'!$A$144</definedName>
    <definedName name="QB_ROW_184040" localSheetId="3" hidden="1">'Actual-APPROVED'!$E$16</definedName>
    <definedName name="QB_ROW_184040" localSheetId="2" hidden="1">'FY 2022-2023 Budget'!$E$16</definedName>
    <definedName name="QB_ROW_184040" localSheetId="0" hidden="1">'TO BOD'!$E$16</definedName>
    <definedName name="QB_ROW_184340" localSheetId="3" hidden="1">'Actual-APPROVED'!$E$19</definedName>
    <definedName name="QB_ROW_184340" localSheetId="2" hidden="1">'FY 2022-2023 Budget'!$E$19</definedName>
    <definedName name="QB_ROW_184340" localSheetId="0" hidden="1">'TO BOD'!$E$19</definedName>
    <definedName name="QB_ROW_187040" localSheetId="3" hidden="1">'Actual-APPROVED'!$E$92</definedName>
    <definedName name="QB_ROW_187040" localSheetId="2" hidden="1">'FY 2022-2023 Budget'!$E$85</definedName>
    <definedName name="QB_ROW_187040" localSheetId="0" hidden="1">'TO BOD'!$E$90</definedName>
    <definedName name="QB_ROW_187340" localSheetId="3" hidden="1">'Actual-APPROVED'!$E$99</definedName>
    <definedName name="QB_ROW_187340" localSheetId="2" hidden="1">'FY 2022-2023 Budget'!$E$92</definedName>
    <definedName name="QB_ROW_187340" localSheetId="0" hidden="1">'TO BOD'!$E$97</definedName>
    <definedName name="QB_ROW_19011" localSheetId="3" hidden="1">'Actual-APPROVED'!$B$2</definedName>
    <definedName name="QB_ROW_19011" localSheetId="2" hidden="1">'FY 2022-2023 Budget'!$B$3</definedName>
    <definedName name="QB_ROW_19011" localSheetId="0" hidden="1">'TO BOD'!$B$2</definedName>
    <definedName name="QB_ROW_191250" localSheetId="3" hidden="1">'Actual-APPROVED'!$F$40</definedName>
    <definedName name="QB_ROW_191250" localSheetId="2" hidden="1">'FY 2022-2023 Budget'!$F$36</definedName>
    <definedName name="QB_ROW_191250" localSheetId="0" hidden="1">'TO BOD'!$F$38</definedName>
    <definedName name="QB_ROW_192250" localSheetId="3" hidden="1">'Actual-APPROVED'!$F$39</definedName>
    <definedName name="QB_ROW_192250" localSheetId="2" hidden="1">'FY 2022-2023 Budget'!$F$35</definedName>
    <definedName name="QB_ROW_192250" localSheetId="0" hidden="1">'TO BOD'!$F$37</definedName>
    <definedName name="QB_ROW_19311" localSheetId="3" hidden="1">'Actual-APPROVED'!$B$145</definedName>
    <definedName name="QB_ROW_19311" localSheetId="2" hidden="1">'FY 2022-2023 Budget'!$B$137</definedName>
    <definedName name="QB_ROW_19311" localSheetId="0" hidden="1">'TO BOD'!$G$144</definedName>
    <definedName name="QB_ROW_197250" localSheetId="3" hidden="1">'Actual-APPROVED'!$F$104</definedName>
    <definedName name="QB_ROW_197250" localSheetId="2" hidden="1">'FY 2022-2023 Budget'!$F$96</definedName>
    <definedName name="QB_ROW_197250" localSheetId="0" hidden="1">'TO BOD'!$F$102</definedName>
    <definedName name="QB_ROW_198040" localSheetId="3" hidden="1">'Actual-APPROVED'!$E$75</definedName>
    <definedName name="QB_ROW_198040" localSheetId="2" hidden="1">'FY 2022-2023 Budget'!$E$68</definedName>
    <definedName name="QB_ROW_198040" localSheetId="0" hidden="1">'TO BOD'!$E$73</definedName>
    <definedName name="QB_ROW_198340" localSheetId="3" hidden="1">'Actual-APPROVED'!$E$82</definedName>
    <definedName name="QB_ROW_198340" localSheetId="2" hidden="1">'FY 2022-2023 Budget'!$E$75</definedName>
    <definedName name="QB_ROW_198340" localSheetId="0" hidden="1">'TO BOD'!$E$80</definedName>
    <definedName name="QB_ROW_199250" localSheetId="3" hidden="1">'Actual-APPROVED'!$F$79</definedName>
    <definedName name="QB_ROW_199250" localSheetId="2" hidden="1">'FY 2022-2023 Budget'!$F$72</definedName>
    <definedName name="QB_ROW_199250" localSheetId="0" hidden="1">'TO BOD'!$F$77</definedName>
    <definedName name="QB_ROW_200250" localSheetId="2" hidden="1">'FY 2022-2023 Budget'!$F$79</definedName>
    <definedName name="QB_ROW_20031" localSheetId="3" hidden="1">'Actual-APPROVED'!$D$3</definedName>
    <definedName name="QB_ROW_20031" localSheetId="2" hidden="1">'FY 2022-2023 Budget'!$D$4</definedName>
    <definedName name="QB_ROW_20031" localSheetId="0" hidden="1">'TO BOD'!$D$3</definedName>
    <definedName name="QB_ROW_201250" localSheetId="3" hidden="1">'Actual-APPROVED'!$F$87</definedName>
    <definedName name="QB_ROW_201250" localSheetId="2" hidden="1">'FY 2022-2023 Budget'!$F$80</definedName>
    <definedName name="QB_ROW_201250" localSheetId="0" hidden="1">'TO BOD'!$F$85</definedName>
    <definedName name="QB_ROW_202250" localSheetId="3" hidden="1">'Actual-APPROVED'!$F$88</definedName>
    <definedName name="QB_ROW_202250" localSheetId="2" hidden="1">'FY 2022-2023 Budget'!$F$81</definedName>
    <definedName name="QB_ROW_202250" localSheetId="0" hidden="1">'TO BOD'!$F$86</definedName>
    <definedName name="QB_ROW_203250" localSheetId="3" hidden="1">'Actual-APPROVED'!$F$90</definedName>
    <definedName name="QB_ROW_203250" localSheetId="2" hidden="1">'FY 2022-2023 Budget'!$F$83</definedName>
    <definedName name="QB_ROW_203250" localSheetId="0" hidden="1">'TO BOD'!$F$88</definedName>
    <definedName name="QB_ROW_20331" localSheetId="3" hidden="1">'Actual-APPROVED'!$D$32</definedName>
    <definedName name="QB_ROW_20331" localSheetId="2" hidden="1">'FY 2022-2023 Budget'!$D$28</definedName>
    <definedName name="QB_ROW_20331" localSheetId="0" hidden="1">'TO BOD'!$D$30</definedName>
    <definedName name="QB_ROW_204250" localSheetId="3" hidden="1">'Actual-APPROVED'!$F$94</definedName>
    <definedName name="QB_ROW_204250" localSheetId="2" hidden="1">'FY 2022-2023 Budget'!$F$87</definedName>
    <definedName name="QB_ROW_204250" localSheetId="0" hidden="1">'TO BOD'!$F$92</definedName>
    <definedName name="QB_ROW_205250" localSheetId="3" hidden="1">'Actual-APPROVED'!$F$95</definedName>
    <definedName name="QB_ROW_205250" localSheetId="2" hidden="1">'FY 2022-2023 Budget'!$F$88</definedName>
    <definedName name="QB_ROW_205250" localSheetId="0" hidden="1">'TO BOD'!$F$93</definedName>
    <definedName name="QB_ROW_206250" localSheetId="3" hidden="1">'Actual-APPROVED'!$F$96</definedName>
    <definedName name="QB_ROW_206250" localSheetId="2" hidden="1">'FY 2022-2023 Budget'!$F$89</definedName>
    <definedName name="QB_ROW_206250" localSheetId="0" hidden="1">'TO BOD'!$F$94</definedName>
    <definedName name="QB_ROW_207250" localSheetId="3" hidden="1">'Actual-APPROVED'!$F$97</definedName>
    <definedName name="QB_ROW_207250" localSheetId="2" hidden="1">'FY 2022-2023 Budget'!$F$90</definedName>
    <definedName name="QB_ROW_207250" localSheetId="0" hidden="1">'TO BOD'!$F$95</definedName>
    <definedName name="QB_ROW_208250" localSheetId="3" hidden="1">'Actual-APPROVED'!$F$98</definedName>
    <definedName name="QB_ROW_208250" localSheetId="2" hidden="1">'FY 2022-2023 Budget'!$F$91</definedName>
    <definedName name="QB_ROW_208250" localSheetId="0" hidden="1">'TO BOD'!$F$96</definedName>
    <definedName name="QB_ROW_21031" localSheetId="3" hidden="1">'Actual-APPROVED'!$D$34</definedName>
    <definedName name="QB_ROW_21031" localSheetId="2" hidden="1">'FY 2022-2023 Budget'!$D$30</definedName>
    <definedName name="QB_ROW_21031" localSheetId="0" hidden="1">'TO BOD'!$D$32</definedName>
    <definedName name="QB_ROW_21331" localSheetId="3" hidden="1">'Actual-APPROVED'!$D$144</definedName>
    <definedName name="QB_ROW_21331" localSheetId="2" hidden="1">'FY 2022-2023 Budget'!$D$136</definedName>
    <definedName name="QB_ROW_21331" localSheetId="0" hidden="1">'TO BOD'!$D$142</definedName>
    <definedName name="QB_ROW_214040" localSheetId="3" hidden="1">'Actual-APPROVED'!$E$125</definedName>
    <definedName name="QB_ROW_214040" localSheetId="2" hidden="1">'FY 2022-2023 Budget'!$E$118</definedName>
    <definedName name="QB_ROW_214040" localSheetId="0" hidden="1">'TO BOD'!$E$123</definedName>
    <definedName name="QB_ROW_214340" localSheetId="3" hidden="1">'Actual-APPROVED'!$E$138</definedName>
    <definedName name="QB_ROW_214340" localSheetId="2" hidden="1">'FY 2022-2023 Budget'!$E$130</definedName>
    <definedName name="QB_ROW_214340" localSheetId="0" hidden="1">'TO BOD'!$E$136</definedName>
    <definedName name="QB_ROW_228250" localSheetId="3" hidden="1">'Actual-APPROVED'!$F$129</definedName>
    <definedName name="QB_ROW_228250" localSheetId="2" hidden="1">'FY 2022-2023 Budget'!$F$121</definedName>
    <definedName name="QB_ROW_228250" localSheetId="0" hidden="1">'TO BOD'!$F$127</definedName>
    <definedName name="QB_ROW_229250" localSheetId="3" hidden="1">'Actual-APPROVED'!$F$130</definedName>
    <definedName name="QB_ROW_229250" localSheetId="2" hidden="1">'FY 2022-2023 Budget'!$F$122</definedName>
    <definedName name="QB_ROW_229250" localSheetId="0" hidden="1">'TO BOD'!$F$128</definedName>
    <definedName name="QB_ROW_230250" localSheetId="3" hidden="1">'Actual-APPROVED'!$F$131</definedName>
    <definedName name="QB_ROW_230250" localSheetId="2" hidden="1">'FY 2022-2023 Budget'!$F$123</definedName>
    <definedName name="QB_ROW_230250" localSheetId="0" hidden="1">'TO BOD'!$F$129</definedName>
    <definedName name="QB_ROW_232050" localSheetId="2" hidden="1">'FY 2022-2023 Budget'!$F$112</definedName>
    <definedName name="QB_ROW_232260" localSheetId="2" hidden="1">'FY 2022-2023 Budget'!$G$114</definedName>
    <definedName name="QB_ROW_232350" localSheetId="3" hidden="1">'Actual-APPROVED'!$F$121</definedName>
    <definedName name="QB_ROW_232350" localSheetId="2" hidden="1">'FY 2022-2023 Budget'!$F$115</definedName>
    <definedName name="QB_ROW_232350" localSheetId="0" hidden="1">'TO BOD'!$F$119</definedName>
    <definedName name="QB_ROW_234250" localSheetId="3" hidden="1">'Actual-APPROVED'!$F$123</definedName>
    <definedName name="QB_ROW_234250" localSheetId="2" hidden="1">'FY 2022-2023 Budget'!$F$116</definedName>
    <definedName name="QB_ROW_234250" localSheetId="0" hidden="1">'TO BOD'!$F$121</definedName>
    <definedName name="QB_ROW_235250" localSheetId="3" hidden="1">'Actual-APPROVED'!$F$135</definedName>
    <definedName name="QB_ROW_235250" localSheetId="2" hidden="1">'FY 2022-2023 Budget'!$F$127</definedName>
    <definedName name="QB_ROW_235250" localSheetId="0" hidden="1">'TO BOD'!$F$133</definedName>
    <definedName name="QB_ROW_236250" localSheetId="3" hidden="1">'Actual-APPROVED'!$F$136</definedName>
    <definedName name="QB_ROW_236250" localSheetId="2" hidden="1">'FY 2022-2023 Budget'!$F$128</definedName>
    <definedName name="QB_ROW_236250" localSheetId="0" hidden="1">'TO BOD'!$F$134</definedName>
    <definedName name="QB_ROW_237250" localSheetId="3" hidden="1">'Actual-APPROVED'!$F$137</definedName>
    <definedName name="QB_ROW_237250" localSheetId="2" hidden="1">'FY 2022-2023 Budget'!$F$129</definedName>
    <definedName name="QB_ROW_237250" localSheetId="0" hidden="1">'TO BOD'!$F$135</definedName>
    <definedName name="QB_ROW_239250" localSheetId="2" hidden="1">'FY 2022-2023 Budget'!$F$105</definedName>
    <definedName name="QB_ROW_240250" localSheetId="3" hidden="1">'Actual-APPROVED'!$F$117</definedName>
    <definedName name="QB_ROW_240250" localSheetId="2" hidden="1">'FY 2022-2023 Budget'!$F$108</definedName>
    <definedName name="QB_ROW_240250" localSheetId="0" hidden="1">'TO BOD'!$F$115</definedName>
    <definedName name="QB_ROW_24250" localSheetId="3" hidden="1">'Actual-APPROVED'!$F$71</definedName>
    <definedName name="QB_ROW_24250" localSheetId="2" hidden="1">'FY 2022-2023 Budget'!$F$65</definedName>
    <definedName name="QB_ROW_24250" localSheetId="0" hidden="1">'TO BOD'!$F$69</definedName>
    <definedName name="QB_ROW_249250" localSheetId="3" hidden="1">'Actual-APPROVED'!$F$142</definedName>
    <definedName name="QB_ROW_249250" localSheetId="2" hidden="1">'FY 2022-2023 Budget'!$F$133</definedName>
    <definedName name="QB_ROW_249250" localSheetId="0" hidden="1">'TO BOD'!$F$140</definedName>
    <definedName name="QB_ROW_251250" localSheetId="2" hidden="1">'FY 2022-2023 Budget'!$F$134</definedName>
    <definedName name="QB_ROW_253340" localSheetId="2" hidden="1">'FY 2022-2023 Budget'!$E$9</definedName>
    <definedName name="QB_ROW_258250" localSheetId="3" hidden="1">'Actual-APPROVED'!$F$24</definedName>
    <definedName name="QB_ROW_258250" localSheetId="2" hidden="1">'FY 2022-2023 Budget'!$F$21</definedName>
    <definedName name="QB_ROW_258250" localSheetId="0" hidden="1">'TO BOD'!$F$21</definedName>
    <definedName name="QB_ROW_266250" localSheetId="3" hidden="1">'Actual-APPROVED'!$F$26</definedName>
    <definedName name="QB_ROW_266250" localSheetId="2" hidden="1">'FY 2022-2023 Budget'!$F$23</definedName>
    <definedName name="QB_ROW_266250" localSheetId="0" hidden="1">'TO BOD'!$F$23</definedName>
    <definedName name="QB_ROW_267250" localSheetId="3" hidden="1">'Actual-APPROVED'!$F$25</definedName>
    <definedName name="QB_ROW_267250" localSheetId="2" hidden="1">'FY 2022-2023 Budget'!$F$22</definedName>
    <definedName name="QB_ROW_267250" localSheetId="0" hidden="1">'TO BOD'!$F$22</definedName>
    <definedName name="QB_ROW_268260" localSheetId="2" hidden="1">'FY 2022-2023 Budget'!$G$113</definedName>
    <definedName name="QB_ROW_270240" localSheetId="3" hidden="1">'Actual-APPROVED'!#REF!</definedName>
    <definedName name="QB_ROW_270240" localSheetId="0" hidden="1">'TO BOD'!#REF!</definedName>
    <definedName name="QB_ROW_272250" localSheetId="3" hidden="1">'Actual-APPROVED'!$F$111</definedName>
    <definedName name="QB_ROW_272250" localSheetId="2" hidden="1">'FY 2022-2023 Budget'!$F$102</definedName>
    <definedName name="QB_ROW_272250" localSheetId="0" hidden="1">'TO BOD'!$F$109</definedName>
    <definedName name="QB_ROW_273250" localSheetId="3" hidden="1">'Actual-APPROVED'!$F$128</definedName>
    <definedName name="QB_ROW_273250" localSheetId="0" hidden="1">'TO BOD'!$F$126</definedName>
    <definedName name="QB_ROW_274040" localSheetId="3" hidden="1">'Actual-APPROVED'!$E$35</definedName>
    <definedName name="QB_ROW_274040" localSheetId="2" hidden="1">'FY 2022-2023 Budget'!$E$31</definedName>
    <definedName name="QB_ROW_274040" localSheetId="0" hidden="1">'TO BOD'!$E$33</definedName>
    <definedName name="QB_ROW_274340" localSheetId="3" hidden="1">'Actual-APPROVED'!$E$59</definedName>
    <definedName name="QB_ROW_274340" localSheetId="2" hidden="1">'FY 2022-2023 Budget'!$E$54</definedName>
    <definedName name="QB_ROW_274340" localSheetId="0" hidden="1">'TO BOD'!$E$57</definedName>
    <definedName name="QB_ROW_275250" localSheetId="3" hidden="1">'Actual-APPROVED'!$F$57</definedName>
    <definedName name="QB_ROW_275250" localSheetId="2" hidden="1">'FY 2022-2023 Budget'!$F$53</definedName>
    <definedName name="QB_ROW_275250" localSheetId="0" hidden="1">'TO BOD'!$F$55</definedName>
    <definedName name="QB_ROW_276250" localSheetId="3" hidden="1">'Actual-APPROVED'!$F$56</definedName>
    <definedName name="QB_ROW_276250" localSheetId="2" hidden="1">'FY 2022-2023 Budget'!$F$52</definedName>
    <definedName name="QB_ROW_276250" localSheetId="0" hidden="1">'TO BOD'!$F$54</definedName>
    <definedName name="QB_ROW_277250" localSheetId="3" hidden="1">'Actual-APPROVED'!$F$55</definedName>
    <definedName name="QB_ROW_277250" localSheetId="2" hidden="1">'FY 2022-2023 Budget'!$F$51</definedName>
    <definedName name="QB_ROW_277250" localSheetId="0" hidden="1">'TO BOD'!$F$53</definedName>
    <definedName name="QB_ROW_278250" localSheetId="3" hidden="1">'Actual-APPROVED'!$F$54</definedName>
    <definedName name="QB_ROW_278250" localSheetId="2" hidden="1">'FY 2022-2023 Budget'!$F$50</definedName>
    <definedName name="QB_ROW_278250" localSheetId="0" hidden="1">'TO BOD'!$F$52</definedName>
    <definedName name="QB_ROW_279250" localSheetId="3" hidden="1">'Actual-APPROVED'!$F$53</definedName>
    <definedName name="QB_ROW_279250" localSheetId="2" hidden="1">'FY 2022-2023 Budget'!$F$49</definedName>
    <definedName name="QB_ROW_279250" localSheetId="0" hidden="1">'TO BOD'!$F$51</definedName>
    <definedName name="QB_ROW_280250" localSheetId="3" hidden="1">'Actual-APPROVED'!$F$52</definedName>
    <definedName name="QB_ROW_280250" localSheetId="2" hidden="1">'FY 2022-2023 Budget'!$F$48</definedName>
    <definedName name="QB_ROW_280250" localSheetId="0" hidden="1">'TO BOD'!$F$50</definedName>
    <definedName name="QB_ROW_282250" localSheetId="3" hidden="1">'Actual-APPROVED'!$F$51</definedName>
    <definedName name="QB_ROW_282250" localSheetId="2" hidden="1">'FY 2022-2023 Budget'!$F$47</definedName>
    <definedName name="QB_ROW_282250" localSheetId="0" hidden="1">'TO BOD'!$F$49</definedName>
    <definedName name="QB_ROW_283250" localSheetId="3" hidden="1">'Actual-APPROVED'!$F$50</definedName>
    <definedName name="QB_ROW_283250" localSheetId="2" hidden="1">'FY 2022-2023 Budget'!$F$46</definedName>
    <definedName name="QB_ROW_283250" localSheetId="0" hidden="1">'TO BOD'!$F$48</definedName>
    <definedName name="QB_ROW_284250" localSheetId="3" hidden="1">'Actual-APPROVED'!$F$49</definedName>
    <definedName name="QB_ROW_284250" localSheetId="2" hidden="1">'FY 2022-2023 Budget'!$F$45</definedName>
    <definedName name="QB_ROW_284250" localSheetId="0" hidden="1">'TO BOD'!$F$47</definedName>
    <definedName name="QB_ROW_285250" localSheetId="3" hidden="1">'Actual-APPROVED'!$F$48</definedName>
    <definedName name="QB_ROW_285250" localSheetId="2" hidden="1">'FY 2022-2023 Budget'!$F$44</definedName>
    <definedName name="QB_ROW_285250" localSheetId="0" hidden="1">'TO BOD'!$F$46</definedName>
    <definedName name="QB_ROW_286250" localSheetId="3" hidden="1">'Actual-APPROVED'!$F$46</definedName>
    <definedName name="QB_ROW_286250" localSheetId="2" hidden="1">'FY 2022-2023 Budget'!$F$43</definedName>
    <definedName name="QB_ROW_286250" localSheetId="0" hidden="1">'TO BOD'!$F$44</definedName>
    <definedName name="QB_ROW_287250" localSheetId="3" hidden="1">'Actual-APPROVED'!$F$45</definedName>
    <definedName name="QB_ROW_287250" localSheetId="2" hidden="1">'FY 2022-2023 Budget'!$F$42</definedName>
    <definedName name="QB_ROW_287250" localSheetId="0" hidden="1">'TO BOD'!$F$43</definedName>
    <definedName name="QB_ROW_288250" localSheetId="2" hidden="1">'FY 2022-2023 Budget'!$F$41</definedName>
    <definedName name="QB_ROW_289250" localSheetId="2" hidden="1">'FY 2022-2023 Budget'!$F$40</definedName>
    <definedName name="QB_ROW_290250" localSheetId="3" hidden="1">'Actual-APPROVED'!$F$43</definedName>
    <definedName name="QB_ROW_290250" localSheetId="2" hidden="1">'FY 2022-2023 Budget'!$F$39</definedName>
    <definedName name="QB_ROW_290250" localSheetId="0" hidden="1">'TO BOD'!$F$41</definedName>
    <definedName name="QB_ROW_291250" localSheetId="3" hidden="1">'Actual-APPROVED'!$F$42</definedName>
    <definedName name="QB_ROW_291250" localSheetId="2" hidden="1">'FY 2022-2023 Budget'!$F$38</definedName>
    <definedName name="QB_ROW_291250" localSheetId="0" hidden="1">'TO BOD'!$F$40</definedName>
    <definedName name="QB_ROW_292250" localSheetId="3" hidden="1">'Actual-APPROVED'!$F$38</definedName>
    <definedName name="QB_ROW_292250" localSheetId="2" hidden="1">'FY 2022-2023 Budget'!$F$34</definedName>
    <definedName name="QB_ROW_292250" localSheetId="0" hidden="1">'TO BOD'!$F$36</definedName>
    <definedName name="QB_ROW_293250" localSheetId="3" hidden="1">'Actual-APPROVED'!$F$37</definedName>
    <definedName name="QB_ROW_293250" localSheetId="2" hidden="1">'FY 2022-2023 Budget'!$F$33</definedName>
    <definedName name="QB_ROW_293250" localSheetId="0" hidden="1">'TO BOD'!$F$35</definedName>
    <definedName name="QB_ROW_297250" localSheetId="3" hidden="1">'Actual-APPROVED'!$F$101</definedName>
    <definedName name="QB_ROW_297250" localSheetId="2" hidden="1">'FY 2022-2023 Budget'!$F$94</definedName>
    <definedName name="QB_ROW_297250" localSheetId="0" hidden="1">'TO BOD'!$F$99</definedName>
    <definedName name="QB_ROW_299250" localSheetId="3" hidden="1">'Actual-APPROVED'!$F$76</definedName>
    <definedName name="QB_ROW_299250" localSheetId="2" hidden="1">'FY 2022-2023 Budget'!$F$69</definedName>
    <definedName name="QB_ROW_299250" localSheetId="0" hidden="1">'TO BOD'!$F$74</definedName>
    <definedName name="QB_ROW_300250" localSheetId="3" hidden="1">'Actual-APPROVED'!$F$84</definedName>
    <definedName name="QB_ROW_300250" localSheetId="2" hidden="1">'FY 2022-2023 Budget'!$F$77</definedName>
    <definedName name="QB_ROW_300250" localSheetId="0" hidden="1">'TO BOD'!$F$82</definedName>
    <definedName name="QB_ROW_301250" localSheetId="3" hidden="1">'Actual-APPROVED'!$F$110</definedName>
    <definedName name="QB_ROW_301250" localSheetId="2" hidden="1">'FY 2022-2023 Budget'!$F$101</definedName>
    <definedName name="QB_ROW_301250" localSheetId="0" hidden="1">'TO BOD'!$F$108</definedName>
    <definedName name="QB_ROW_302250" localSheetId="3" hidden="1">'Actual-APPROVED'!$F$126</definedName>
    <definedName name="QB_ROW_302250" localSheetId="2" hidden="1">'FY 2022-2023 Budget'!$F$119</definedName>
    <definedName name="QB_ROW_302250" localSheetId="0" hidden="1">'TO BOD'!$F$124</definedName>
    <definedName name="QB_ROW_303250" localSheetId="3" hidden="1">'Actual-APPROVED'!$F$12</definedName>
    <definedName name="QB_ROW_303250" localSheetId="2" hidden="1">'FY 2022-2023 Budget'!$F$12</definedName>
    <definedName name="QB_ROW_303250" localSheetId="0" hidden="1">'TO BOD'!$F$12</definedName>
    <definedName name="QB_ROW_304250" localSheetId="3" hidden="1">'Actual-APPROVED'!$F$11</definedName>
    <definedName name="QB_ROW_304250" localSheetId="2" hidden="1">'FY 2022-2023 Budget'!$F$11</definedName>
    <definedName name="QB_ROW_304250" localSheetId="0" hidden="1">'TO BOD'!$F$11</definedName>
    <definedName name="QB_ROW_308250" localSheetId="3" hidden="1">'Actual-APPROVED'!$F$36</definedName>
    <definedName name="QB_ROW_308250" localSheetId="2" hidden="1">'FY 2022-2023 Budget'!$F$32</definedName>
    <definedName name="QB_ROW_308250" localSheetId="0" hidden="1">'TO BOD'!$F$34</definedName>
    <definedName name="QB_ROW_312040" localSheetId="3" hidden="1">'Actual-APPROVED'!$E$4</definedName>
    <definedName name="QB_ROW_312040" localSheetId="2" hidden="1">'FY 2022-2023 Budget'!$E$5</definedName>
    <definedName name="QB_ROW_312040" localSheetId="0" hidden="1">'TO BOD'!$E$4</definedName>
    <definedName name="QB_ROW_312340" localSheetId="3" hidden="1">'Actual-APPROVED'!$E$7</definedName>
    <definedName name="QB_ROW_312340" localSheetId="2" hidden="1">'FY 2022-2023 Budget'!$E$8</definedName>
    <definedName name="QB_ROW_312340" localSheetId="0" hidden="1">'TO BOD'!$E$7</definedName>
    <definedName name="QB_ROW_318250" localSheetId="3" hidden="1">'Actual-APPROVED'!$F$6</definedName>
    <definedName name="QB_ROW_318250" localSheetId="2" hidden="1">'FY 2022-2023 Budget'!$F$7</definedName>
    <definedName name="QB_ROW_318250" localSheetId="0" hidden="1">'TO BOD'!$F$6</definedName>
    <definedName name="QB_ROW_319250" localSheetId="3" hidden="1">'Actual-APPROVED'!$F$5</definedName>
    <definedName name="QB_ROW_319250" localSheetId="2" hidden="1">'FY 2022-2023 Budget'!$F$6</definedName>
    <definedName name="QB_ROW_319250" localSheetId="0" hidden="1">'TO BOD'!$F$5</definedName>
    <definedName name="QB_ROW_320260" localSheetId="3" hidden="1">'Actual-APPROVED'!$G$63</definedName>
    <definedName name="QB_ROW_320260" localSheetId="2" hidden="1">'FY 2022-2023 Budget'!$G$58</definedName>
    <definedName name="QB_ROW_320260" localSheetId="0" hidden="1">'TO BOD'!$G$61</definedName>
    <definedName name="QB_ROW_321260" localSheetId="3" hidden="1">'Actual-APPROVED'!$G$62</definedName>
    <definedName name="QB_ROW_321260" localSheetId="2" hidden="1">'FY 2022-2023 Budget'!$G$57</definedName>
    <definedName name="QB_ROW_321260" localSheetId="0" hidden="1">'TO BOD'!$G$60</definedName>
    <definedName name="QB_ROW_323250" localSheetId="3" hidden="1">'Actual-APPROVED'!$F$10</definedName>
    <definedName name="QB_ROW_323250" localSheetId="0" hidden="1">'TO BOD'!$F$10</definedName>
    <definedName name="QB_ROW_324250" localSheetId="3" hidden="1">'Actual-APPROVED'!$F$9</definedName>
    <definedName name="QB_ROW_324250" localSheetId="0" hidden="1">'TO BOD'!$F$9</definedName>
    <definedName name="QB_ROW_54040" localSheetId="3" hidden="1">'Actual-APPROVED'!$E$8</definedName>
    <definedName name="QB_ROW_54040" localSheetId="2" hidden="1">'FY 2022-2023 Budget'!$E$10</definedName>
    <definedName name="QB_ROW_54040" localSheetId="0" hidden="1">'TO BOD'!$E$8</definedName>
    <definedName name="QB_ROW_54340" localSheetId="3" hidden="1">'Actual-APPROVED'!$E$15</definedName>
    <definedName name="QB_ROW_54340" localSheetId="2" hidden="1">'FY 2022-2023 Budget'!$E$15</definedName>
    <definedName name="QB_ROW_54340" localSheetId="0" hidden="1">'TO BOD'!$E$15</definedName>
    <definedName name="QB_ROW_55250" localSheetId="3" hidden="1">'Actual-APPROVED'!$F$17</definedName>
    <definedName name="QB_ROW_55250" localSheetId="2" hidden="1">'FY 2022-2023 Budget'!$F$17</definedName>
    <definedName name="QB_ROW_55250" localSheetId="0" hidden="1">'TO BOD'!$F$17</definedName>
    <definedName name="QB_ROW_56250" localSheetId="3" hidden="1">'Actual-APPROVED'!$F$13</definedName>
    <definedName name="QB_ROW_56250" localSheetId="2" hidden="1">'FY 2022-2023 Budget'!$F$13</definedName>
    <definedName name="QB_ROW_56250" localSheetId="0" hidden="1">'TO BOD'!$F$13</definedName>
    <definedName name="QB_ROW_58040" localSheetId="3" hidden="1">'Actual-APPROVED'!$E$23</definedName>
    <definedName name="QB_ROW_58040" localSheetId="2" hidden="1">'FY 2022-2023 Budget'!$E$20</definedName>
    <definedName name="QB_ROW_58040" localSheetId="0" hidden="1">'TO BOD'!$E$20</definedName>
    <definedName name="QB_ROW_58340" localSheetId="3" hidden="1">'Actual-APPROVED'!$E$27</definedName>
    <definedName name="QB_ROW_58340" localSheetId="2" hidden="1">'FY 2022-2023 Budget'!$E$24</definedName>
    <definedName name="QB_ROW_58340" localSheetId="0" hidden="1">'TO BOD'!$E$24</definedName>
    <definedName name="QB_ROW_59340" localSheetId="2" hidden="1">'FY 2022-2023 Budget'!$E$25</definedName>
    <definedName name="QB_ROW_60040" localSheetId="3" hidden="1">'Actual-APPROVED'!$E$60</definedName>
    <definedName name="QB_ROW_60040" localSheetId="2" hidden="1">'FY 2022-2023 Budget'!$E$55</definedName>
    <definedName name="QB_ROW_60040" localSheetId="0" hidden="1">'TO BOD'!$E$58</definedName>
    <definedName name="QB_ROW_60340" localSheetId="3" hidden="1">'Actual-APPROVED'!$E$74</definedName>
    <definedName name="QB_ROW_60340" localSheetId="2" hidden="1">'FY 2022-2023 Budget'!$E$67</definedName>
    <definedName name="QB_ROW_60340" localSheetId="0" hidden="1">'TO BOD'!$E$72</definedName>
    <definedName name="QB_ROW_61050" localSheetId="3" hidden="1">'Actual-APPROVED'!$F$61</definedName>
    <definedName name="QB_ROW_61050" localSheetId="2" hidden="1">'FY 2022-2023 Budget'!$F$56</definedName>
    <definedName name="QB_ROW_61050" localSheetId="0" hidden="1">'TO BOD'!$F$59</definedName>
    <definedName name="QB_ROW_61350" localSheetId="3" hidden="1">'Actual-APPROVED'!$F$70</definedName>
    <definedName name="QB_ROW_61350" localSheetId="2" hidden="1">'FY 2022-2023 Budget'!$F$64</definedName>
    <definedName name="QB_ROW_61350" localSheetId="0" hidden="1">'TO BOD'!$F$68</definedName>
    <definedName name="QB_ROW_63250" localSheetId="3" hidden="1">'Actual-APPROVED'!$F$72</definedName>
    <definedName name="QB_ROW_63250" localSheetId="2" hidden="1">'FY 2022-2023 Budget'!$F$66</definedName>
    <definedName name="QB_ROW_63250" localSheetId="0" hidden="1">'TO BOD'!$F$70</definedName>
    <definedName name="QB_ROW_65260" localSheetId="3" hidden="1">'Actual-APPROVED'!$G$64</definedName>
    <definedName name="QB_ROW_65260" localSheetId="2" hidden="1">'FY 2022-2023 Budget'!$G$59</definedName>
    <definedName name="QB_ROW_65260" localSheetId="0" hidden="1">'TO BOD'!$G$62</definedName>
    <definedName name="QB_ROW_66260" localSheetId="3" hidden="1">'Actual-APPROVED'!$G$65</definedName>
    <definedName name="QB_ROW_66260" localSheetId="2" hidden="1">'FY 2022-2023 Budget'!$G$60</definedName>
    <definedName name="QB_ROW_66260" localSheetId="0" hidden="1">'TO BOD'!$G$63</definedName>
    <definedName name="QB_ROW_67260" localSheetId="3" hidden="1">'Actual-APPROVED'!$G$66</definedName>
    <definedName name="QB_ROW_67260" localSheetId="2" hidden="1">'FY 2022-2023 Budget'!$G$61</definedName>
    <definedName name="QB_ROW_67260" localSheetId="0" hidden="1">'TO BOD'!$G$64</definedName>
    <definedName name="QB_ROW_69260" localSheetId="3" hidden="1">'Actual-APPROVED'!$G$68</definedName>
    <definedName name="QB_ROW_69260" localSheetId="2" hidden="1">'FY 2022-2023 Budget'!$G$62</definedName>
    <definedName name="QB_ROW_69260" localSheetId="0" hidden="1">'TO BOD'!$G$66</definedName>
    <definedName name="QB_ROW_71250" localSheetId="3" hidden="1">'Actual-APPROVED'!$F$102</definedName>
    <definedName name="QB_ROW_71250" localSheetId="0" hidden="1">'TO BOD'!$F$100</definedName>
    <definedName name="QB_ROW_72250" localSheetId="3" hidden="1">'Actual-APPROVED'!$F$140</definedName>
    <definedName name="QB_ROW_72250" localSheetId="0" hidden="1">'TO BOD'!$F$138</definedName>
    <definedName name="QB_ROW_74250" localSheetId="2" hidden="1">'FY 2022-2023 Budget'!$F$95</definedName>
    <definedName name="QB_ROW_75250" localSheetId="3" hidden="1">'Actual-APPROVED'!$F$127</definedName>
    <definedName name="QB_ROW_75250" localSheetId="2" hidden="1">'FY 2022-2023 Budget'!$F$120</definedName>
    <definedName name="QB_ROW_75250" localSheetId="0" hidden="1">'TO BOD'!$F$125</definedName>
    <definedName name="QB_ROW_78040" localSheetId="3" hidden="1">'Actual-APPROVED'!$E$83</definedName>
    <definedName name="QB_ROW_78040" localSheetId="2" hidden="1">'FY 2022-2023 Budget'!$E$76</definedName>
    <definedName name="QB_ROW_78040" localSheetId="0" hidden="1">'TO BOD'!$E$81</definedName>
    <definedName name="QB_ROW_78340" localSheetId="3" hidden="1">'Actual-APPROVED'!$E$91</definedName>
    <definedName name="QB_ROW_78340" localSheetId="2" hidden="1">'FY 2022-2023 Budget'!$E$84</definedName>
    <definedName name="QB_ROW_78340" localSheetId="0" hidden="1">'TO BOD'!$E$89</definedName>
    <definedName name="QB_ROW_86321" localSheetId="3" hidden="1">'Actual-APPROVED'!$C$33</definedName>
    <definedName name="QB_ROW_86321" localSheetId="2" hidden="1">'FY 2022-2023 Budget'!$C$29</definedName>
    <definedName name="QB_ROW_86321" localSheetId="0" hidden="1">'TO BOD'!$C$30</definedName>
    <definedName name="QB_ROW_90040" localSheetId="3" hidden="1">'Actual-APPROVED'!$E$100</definedName>
    <definedName name="QB_ROW_90040" localSheetId="2" hidden="1">'FY 2022-2023 Budget'!$E$93</definedName>
    <definedName name="QB_ROW_90040" localSheetId="0" hidden="1">'TO BOD'!$E$98</definedName>
    <definedName name="QB_ROW_90340" localSheetId="3" hidden="1">'Actual-APPROVED'!$E$108</definedName>
    <definedName name="QB_ROW_90340" localSheetId="2" hidden="1">'FY 2022-2023 Budget'!$E$99</definedName>
    <definedName name="QB_ROW_90340" localSheetId="0" hidden="1">'TO BOD'!$E$106</definedName>
    <definedName name="QB_ROW_91250" localSheetId="3" hidden="1">'Actual-APPROVED'!$F$107</definedName>
    <definedName name="QB_ROW_91250" localSheetId="0" hidden="1">'TO BOD'!$F$105</definedName>
    <definedName name="QB_ROW_94040" localSheetId="3" hidden="1">'Actual-APPROVED'!$E$109</definedName>
    <definedName name="QB_ROW_94040" localSheetId="2" hidden="1">'FY 2022-2023 Budget'!$E$100</definedName>
    <definedName name="QB_ROW_94040" localSheetId="0" hidden="1">'TO BOD'!$E$107</definedName>
    <definedName name="QB_ROW_94340" localSheetId="3" hidden="1">'Actual-APPROVED'!$E$118</definedName>
    <definedName name="QB_ROW_94340" localSheetId="2" hidden="1">'FY 2022-2023 Budget'!$E$109</definedName>
    <definedName name="QB_ROW_94340" localSheetId="0" hidden="1">'TO BOD'!$E$116</definedName>
    <definedName name="QB_ROW_96250" localSheetId="3" hidden="1">'Actual-APPROVED'!$F$41</definedName>
    <definedName name="QB_ROW_96250" localSheetId="2" hidden="1">'FY 2022-2023 Budget'!$F$37</definedName>
    <definedName name="QB_ROW_96250" localSheetId="0" hidden="1">'TO BOD'!$F$39</definedName>
    <definedName name="QBCANSUPPORTUPDATE" localSheetId="3">TRUE</definedName>
    <definedName name="QBCANSUPPORTUPDATE" localSheetId="2">TRUE</definedName>
    <definedName name="QBCANSUPPORTUPDATE" localSheetId="0">TRUE</definedName>
    <definedName name="QBCOMPANYFILENAME" localSheetId="3">"C:\Users\Public\Documents\Intuit\QuickBooks\Company Files\GRCSD QB.qbw"</definedName>
    <definedName name="QBCOMPANYFILENAME" localSheetId="2">"C:\Users\Public\Documents\Intuit\QuickBooks\Company Files\GRCSD QB.qbw"</definedName>
    <definedName name="QBCOMPANYFILENAME" localSheetId="0">"C:\Users\Public\Documents\Intuit\QuickBooks\Company Files\GRCSD QB.qbw"</definedName>
    <definedName name="QBENDDATE" localSheetId="3">20230331</definedName>
    <definedName name="QBENDDATE" localSheetId="2">20230630</definedName>
    <definedName name="QBENDDATE" localSheetId="0">20230331</definedName>
    <definedName name="QBHEADERSONSCREEN" localSheetId="3">FALSE</definedName>
    <definedName name="QBHEADERSONSCREEN" localSheetId="2">FALSE</definedName>
    <definedName name="QBHEADERSONSCREEN" localSheetId="0">FALSE</definedName>
    <definedName name="QBMETADATASIZE" localSheetId="3">5924</definedName>
    <definedName name="QBMETADATASIZE" localSheetId="2">5924</definedName>
    <definedName name="QBMETADATASIZE" localSheetId="0">5924</definedName>
    <definedName name="QBPRESERVECOLOR" localSheetId="3">TRUE</definedName>
    <definedName name="QBPRESERVECOLOR" localSheetId="2">TRUE</definedName>
    <definedName name="QBPRESERVECOLOR" localSheetId="0">TRUE</definedName>
    <definedName name="QBPRESERVEFONT" localSheetId="3">TRUE</definedName>
    <definedName name="QBPRESERVEFONT" localSheetId="2">TRUE</definedName>
    <definedName name="QBPRESERVEFONT" localSheetId="0">TRUE</definedName>
    <definedName name="QBPRESERVEROWHEIGHT" localSheetId="3">TRUE</definedName>
    <definedName name="QBPRESERVEROWHEIGHT" localSheetId="2">TRUE</definedName>
    <definedName name="QBPRESERVEROWHEIGHT" localSheetId="0">TRUE</definedName>
    <definedName name="QBPRESERVESPACE" localSheetId="3">TRUE</definedName>
    <definedName name="QBPRESERVESPACE" localSheetId="2">TRUE</definedName>
    <definedName name="QBPRESERVESPACE" localSheetId="0">TRUE</definedName>
    <definedName name="QBREPORTCOLAXIS" localSheetId="3">0</definedName>
    <definedName name="QBREPORTCOLAXIS" localSheetId="2">0</definedName>
    <definedName name="QBREPORTCOLAXIS" localSheetId="0">0</definedName>
    <definedName name="QBREPORTCOMPANYID" localSheetId="3">"4f07dd28f2d84229b056062aab66705a"</definedName>
    <definedName name="QBREPORTCOMPANYID" localSheetId="2">"4f07dd28f2d84229b056062aab66705a"</definedName>
    <definedName name="QBREPORTCOMPANYID" localSheetId="0">"4f07dd28f2d84229b056062aab66705a"</definedName>
    <definedName name="QBREPORTCOMPARECOL_ANNUALBUDGET" localSheetId="3">FALSE</definedName>
    <definedName name="QBREPORTCOMPARECOL_ANNUALBUDGET" localSheetId="2">FALSE</definedName>
    <definedName name="QBREPORTCOMPARECOL_ANNUALBUDGET" localSheetId="0">FALSE</definedName>
    <definedName name="QBREPORTCOMPARECOL_AVGCOGS" localSheetId="3">FALSE</definedName>
    <definedName name="QBREPORTCOMPARECOL_AVGCOGS" localSheetId="2">FALSE</definedName>
    <definedName name="QBREPORTCOMPARECOL_AVGCOGS" localSheetId="0">FALSE</definedName>
    <definedName name="QBREPORTCOMPARECOL_AVGPRICE" localSheetId="3">FALSE</definedName>
    <definedName name="QBREPORTCOMPARECOL_AVGPRICE" localSheetId="2">FALSE</definedName>
    <definedName name="QBREPORTCOMPARECOL_AVGPRICE" localSheetId="0">FALSE</definedName>
    <definedName name="QBREPORTCOMPARECOL_BUDDIFF" localSheetId="3">FALSE</definedName>
    <definedName name="QBREPORTCOMPARECOL_BUDDIFF" localSheetId="2">FALSE</definedName>
    <definedName name="QBREPORTCOMPARECOL_BUDDIFF" localSheetId="0">FALSE</definedName>
    <definedName name="QBREPORTCOMPARECOL_BUDGET" localSheetId="3">FALSE</definedName>
    <definedName name="QBREPORTCOMPARECOL_BUDGET" localSheetId="2">TRUE</definedName>
    <definedName name="QBREPORTCOMPARECOL_BUDGET" localSheetId="0">FALSE</definedName>
    <definedName name="QBREPORTCOMPARECOL_BUDPCT" localSheetId="3">FALSE</definedName>
    <definedName name="QBREPORTCOMPARECOL_BUDPCT" localSheetId="2">FALSE</definedName>
    <definedName name="QBREPORTCOMPARECOL_BUDPCT" localSheetId="0">FALSE</definedName>
    <definedName name="QBREPORTCOMPARECOL_COGS" localSheetId="3">FALSE</definedName>
    <definedName name="QBREPORTCOMPARECOL_COGS" localSheetId="2">FALSE</definedName>
    <definedName name="QBREPORTCOMPARECOL_COGS" localSheetId="0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0">FALSE</definedName>
    <definedName name="QBREPORTCOMPARECOL_EXCLUDECURPERIOD" localSheetId="3">FALSE</definedName>
    <definedName name="QBREPORTCOMPARECOL_EXCLUDECURPERIOD" localSheetId="2">TRUE</definedName>
    <definedName name="QBREPORTCOMPARECOL_EXCLUDECURPERIOD" localSheetId="0">FALSE</definedName>
    <definedName name="QBREPORTCOMPARECOL_FORECAST" localSheetId="3">FALSE</definedName>
    <definedName name="QBREPORTCOMPARECOL_FORECAST" localSheetId="2">FALSE</definedName>
    <definedName name="QBREPORTCOMPARECOL_FORECAST" localSheetId="0">FALSE</definedName>
    <definedName name="QBREPORTCOMPARECOL_GROSSMARGIN" localSheetId="3">FALSE</definedName>
    <definedName name="QBREPORTCOMPARECOL_GROSSMARGIN" localSheetId="2">FALSE</definedName>
    <definedName name="QBREPORTCOMPARECOL_GROSSMARGIN" localSheetId="0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0">FALSE</definedName>
    <definedName name="QBREPORTCOMPARECOL_HOURS" localSheetId="3">FALSE</definedName>
    <definedName name="QBREPORTCOMPARECOL_HOURS" localSheetId="2">FALSE</definedName>
    <definedName name="QBREPORTCOMPARECOL_HOURS" localSheetId="0">FALSE</definedName>
    <definedName name="QBREPORTCOMPARECOL_PCTCOL" localSheetId="3">FALSE</definedName>
    <definedName name="QBREPORTCOMPARECOL_PCTCOL" localSheetId="2">FALSE</definedName>
    <definedName name="QBREPORTCOMPARECOL_PCTCOL" localSheetId="0">FALSE</definedName>
    <definedName name="QBREPORTCOMPARECOL_PCTEXPENSE" localSheetId="3">FALSE</definedName>
    <definedName name="QBREPORTCOMPARECOL_PCTEXPENSE" localSheetId="2">FALSE</definedName>
    <definedName name="QBREPORTCOMPARECOL_PCTEXPENSE" localSheetId="0">FALSE</definedName>
    <definedName name="QBREPORTCOMPARECOL_PCTINCOME" localSheetId="3">FALSE</definedName>
    <definedName name="QBREPORTCOMPARECOL_PCTINCOME" localSheetId="2">FALSE</definedName>
    <definedName name="QBREPORTCOMPARECOL_PCTINCOME" localSheetId="0">FALSE</definedName>
    <definedName name="QBREPORTCOMPARECOL_PCTOFSALES" localSheetId="3">FALSE</definedName>
    <definedName name="QBREPORTCOMPARECOL_PCTOFSALES" localSheetId="2">FALSE</definedName>
    <definedName name="QBREPORTCOMPARECOL_PCTOFSALES" localSheetId="0">FALSE</definedName>
    <definedName name="QBREPORTCOMPARECOL_PCTROW" localSheetId="3">FALSE</definedName>
    <definedName name="QBREPORTCOMPARECOL_PCTROW" localSheetId="2">FALSE</definedName>
    <definedName name="QBREPORTCOMPARECOL_PCTROW" localSheetId="0">FALSE</definedName>
    <definedName name="QBREPORTCOMPARECOL_PPDIFF" localSheetId="3">FALSE</definedName>
    <definedName name="QBREPORTCOMPARECOL_PPDIFF" localSheetId="2">FALSE</definedName>
    <definedName name="QBREPORTCOMPARECOL_PPDIFF" localSheetId="0">FALSE</definedName>
    <definedName name="QBREPORTCOMPARECOL_PPPCT" localSheetId="3">FALSE</definedName>
    <definedName name="QBREPORTCOMPARECOL_PPPCT" localSheetId="2">FALSE</definedName>
    <definedName name="QBREPORTCOMPARECOL_PPPCT" localSheetId="0">FALSE</definedName>
    <definedName name="QBREPORTCOMPARECOL_PREVPERIOD" localSheetId="3">FALSE</definedName>
    <definedName name="QBREPORTCOMPARECOL_PREVPERIOD" localSheetId="2">FALSE</definedName>
    <definedName name="QBREPORTCOMPARECOL_PREVPERIOD" localSheetId="0">FALSE</definedName>
    <definedName name="QBREPORTCOMPARECOL_PREVYEAR" localSheetId="3">FALSE</definedName>
    <definedName name="QBREPORTCOMPARECOL_PREVYEAR" localSheetId="2">FALSE</definedName>
    <definedName name="QBREPORTCOMPARECOL_PREVYEAR" localSheetId="0">FALSE</definedName>
    <definedName name="QBREPORTCOMPARECOL_PYDIFF" localSheetId="3">FALSE</definedName>
    <definedName name="QBREPORTCOMPARECOL_PYDIFF" localSheetId="2">FALSE</definedName>
    <definedName name="QBREPORTCOMPARECOL_PYDIFF" localSheetId="0">FALSE</definedName>
    <definedName name="QBREPORTCOMPARECOL_PYPCT" localSheetId="3">FALSE</definedName>
    <definedName name="QBREPORTCOMPARECOL_PYPCT" localSheetId="2">FALSE</definedName>
    <definedName name="QBREPORTCOMPARECOL_PYPCT" localSheetId="0">FALSE</definedName>
    <definedName name="QBREPORTCOMPARECOL_QTY" localSheetId="3">FALSE</definedName>
    <definedName name="QBREPORTCOMPARECOL_QTY" localSheetId="2">FALSE</definedName>
    <definedName name="QBREPORTCOMPARECOL_QTY" localSheetId="0">FALSE</definedName>
    <definedName name="QBREPORTCOMPARECOL_RATE" localSheetId="3">FALSE</definedName>
    <definedName name="QBREPORTCOMPARECOL_RATE" localSheetId="2">FALSE</definedName>
    <definedName name="QBREPORTCOMPARECOL_RATE" localSheetId="0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0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0">FALSE</definedName>
    <definedName name="QBREPORTCOMPARECOL_TRIPMILES" localSheetId="3">FALSE</definedName>
    <definedName name="QBREPORTCOMPARECOL_TRIPMILES" localSheetId="2">FALSE</definedName>
    <definedName name="QBREPORTCOMPARECOL_TRIPMILES" localSheetId="0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0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0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0">FALSE</definedName>
    <definedName name="QBREPORTCOMPARECOL_YTD" localSheetId="3">FALSE</definedName>
    <definedName name="QBREPORTCOMPARECOL_YTD" localSheetId="2">FALSE</definedName>
    <definedName name="QBREPORTCOMPARECOL_YTD" localSheetId="0">FALSE</definedName>
    <definedName name="QBREPORTCOMPARECOL_YTDBUDGET" localSheetId="3">FALSE</definedName>
    <definedName name="QBREPORTCOMPARECOL_YTDBUDGET" localSheetId="2">FALSE</definedName>
    <definedName name="QBREPORTCOMPARECOL_YTDBUDGET" localSheetId="0">FALSE</definedName>
    <definedName name="QBREPORTCOMPARECOL_YTDPCT" localSheetId="3">FALSE</definedName>
    <definedName name="QBREPORTCOMPARECOL_YTDPCT" localSheetId="2">FALSE</definedName>
    <definedName name="QBREPORTCOMPARECOL_YTDPCT" localSheetId="0">FALSE</definedName>
    <definedName name="QBREPORTROWAXIS" localSheetId="3">11</definedName>
    <definedName name="QBREPORTROWAXIS" localSheetId="2">11</definedName>
    <definedName name="QBREPORTROWAXIS" localSheetId="0">11</definedName>
    <definedName name="QBREPORTSUBCOLAXIS" localSheetId="3">0</definedName>
    <definedName name="QBREPORTSUBCOLAXIS" localSheetId="2">24</definedName>
    <definedName name="QBREPORTSUBCOLAXIS" localSheetId="0">0</definedName>
    <definedName name="QBREPORTTYPE" localSheetId="3">0</definedName>
    <definedName name="QBREPORTTYPE" localSheetId="2">287</definedName>
    <definedName name="QBREPORTTYPE" localSheetId="0">0</definedName>
    <definedName name="QBROWHEADERS" localSheetId="3">7</definedName>
    <definedName name="QBROWHEADERS" localSheetId="2">7</definedName>
    <definedName name="QBROWHEADERS" localSheetId="0">7</definedName>
    <definedName name="QBSTARTDATE" localSheetId="3">20220331</definedName>
    <definedName name="QBSTARTDATE" localSheetId="2">20220701</definedName>
    <definedName name="QBSTARTDATE" localSheetId="0">20220331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37" i="1"/>
  <c r="M142" i="5"/>
  <c r="M144" i="5" s="1"/>
  <c r="J142" i="5"/>
  <c r="I142" i="5"/>
  <c r="I141" i="5"/>
  <c r="H141" i="5"/>
  <c r="K140" i="5"/>
  <c r="K139" i="5"/>
  <c r="I136" i="5"/>
  <c r="H136" i="5"/>
  <c r="K135" i="5"/>
  <c r="K134" i="5"/>
  <c r="K131" i="5"/>
  <c r="K130" i="5"/>
  <c r="K129" i="5"/>
  <c r="K128" i="5"/>
  <c r="K127" i="5"/>
  <c r="K126" i="5"/>
  <c r="K125" i="5"/>
  <c r="K124" i="5"/>
  <c r="I122" i="5"/>
  <c r="H122" i="5"/>
  <c r="K121" i="5"/>
  <c r="L122" i="5" s="1"/>
  <c r="I116" i="5"/>
  <c r="H116" i="5"/>
  <c r="K115" i="5"/>
  <c r="K114" i="5"/>
  <c r="K109" i="5"/>
  <c r="K108" i="5"/>
  <c r="I106" i="5"/>
  <c r="H106" i="5"/>
  <c r="K102" i="5"/>
  <c r="K99" i="5"/>
  <c r="I97" i="5"/>
  <c r="H97" i="5"/>
  <c r="K95" i="5"/>
  <c r="K94" i="5"/>
  <c r="K93" i="5"/>
  <c r="K92" i="5"/>
  <c r="I89" i="5"/>
  <c r="H89" i="5"/>
  <c r="K88" i="5"/>
  <c r="K86" i="5"/>
  <c r="K85" i="5"/>
  <c r="K83" i="5"/>
  <c r="K82" i="5"/>
  <c r="I80" i="5"/>
  <c r="H80" i="5"/>
  <c r="K79" i="5"/>
  <c r="K77" i="5"/>
  <c r="K75" i="5"/>
  <c r="K74" i="5"/>
  <c r="K69" i="5"/>
  <c r="I68" i="5"/>
  <c r="I72" i="5" s="1"/>
  <c r="H68" i="5"/>
  <c r="H72" i="5" s="1"/>
  <c r="K67" i="5"/>
  <c r="K62" i="5"/>
  <c r="K68" i="5" s="1"/>
  <c r="I57" i="5"/>
  <c r="H57" i="5"/>
  <c r="K54" i="5"/>
  <c r="K53" i="5"/>
  <c r="K50" i="5"/>
  <c r="K38" i="5"/>
  <c r="K37" i="5"/>
  <c r="K36" i="5"/>
  <c r="K35" i="5"/>
  <c r="K34" i="5"/>
  <c r="I30" i="5"/>
  <c r="L40" i="5" s="1"/>
  <c r="I28" i="5"/>
  <c r="K27" i="5"/>
  <c r="K26" i="5"/>
  <c r="I24" i="5"/>
  <c r="H24" i="5"/>
  <c r="K24" i="5" s="1"/>
  <c r="K23" i="5"/>
  <c r="K22" i="5"/>
  <c r="K21" i="5"/>
  <c r="I19" i="5"/>
  <c r="H19" i="5"/>
  <c r="K19" i="5" s="1"/>
  <c r="K18" i="5"/>
  <c r="K17" i="5"/>
  <c r="I15" i="5"/>
  <c r="H15" i="5"/>
  <c r="K15" i="5" s="1"/>
  <c r="K14" i="5"/>
  <c r="K13" i="5"/>
  <c r="K12" i="5"/>
  <c r="K11" i="5"/>
  <c r="K10" i="5"/>
  <c r="K9" i="5"/>
  <c r="K8" i="5"/>
  <c r="I7" i="5"/>
  <c r="H7" i="5"/>
  <c r="K6" i="5"/>
  <c r="K5" i="5"/>
  <c r="I144" i="1"/>
  <c r="K6" i="1"/>
  <c r="K8" i="1"/>
  <c r="K9" i="1"/>
  <c r="K10" i="1"/>
  <c r="K11" i="1"/>
  <c r="K12" i="1"/>
  <c r="K13" i="1"/>
  <c r="K14" i="1"/>
  <c r="K17" i="1"/>
  <c r="K18" i="1"/>
  <c r="K24" i="1"/>
  <c r="K25" i="1"/>
  <c r="K26" i="1"/>
  <c r="K29" i="1"/>
  <c r="K30" i="1"/>
  <c r="K36" i="1"/>
  <c r="N36" i="1" s="1"/>
  <c r="K37" i="1"/>
  <c r="K38" i="1"/>
  <c r="K39" i="1"/>
  <c r="K40" i="1"/>
  <c r="K52" i="1"/>
  <c r="K55" i="1"/>
  <c r="K56" i="1"/>
  <c r="K64" i="1"/>
  <c r="K69" i="1"/>
  <c r="K71" i="1"/>
  <c r="K76" i="1"/>
  <c r="K77" i="1"/>
  <c r="K79" i="1"/>
  <c r="K81" i="1"/>
  <c r="K84" i="1"/>
  <c r="K85" i="1"/>
  <c r="K87" i="1"/>
  <c r="K88" i="1"/>
  <c r="K90" i="1"/>
  <c r="K94" i="1"/>
  <c r="K95" i="1"/>
  <c r="K96" i="1"/>
  <c r="K97" i="1"/>
  <c r="K101" i="1"/>
  <c r="M102" i="1"/>
  <c r="K104" i="1"/>
  <c r="K110" i="1"/>
  <c r="K111" i="1"/>
  <c r="K116" i="1"/>
  <c r="K117" i="1"/>
  <c r="K123" i="1"/>
  <c r="K124" i="1" s="1"/>
  <c r="K126" i="1"/>
  <c r="K127" i="1"/>
  <c r="K128" i="1"/>
  <c r="K129" i="1"/>
  <c r="K130" i="1"/>
  <c r="K131" i="1"/>
  <c r="K132" i="1"/>
  <c r="K133" i="1"/>
  <c r="K136" i="1"/>
  <c r="K137" i="1"/>
  <c r="M140" i="1"/>
  <c r="K141" i="1"/>
  <c r="K142" i="1"/>
  <c r="K5" i="1"/>
  <c r="I31" i="1"/>
  <c r="I33" i="1"/>
  <c r="L42" i="1" s="1"/>
  <c r="J144" i="1"/>
  <c r="I143" i="1"/>
  <c r="I138" i="1"/>
  <c r="I124" i="1"/>
  <c r="I108" i="1"/>
  <c r="I91" i="1"/>
  <c r="I82" i="1"/>
  <c r="I70" i="1"/>
  <c r="I74" i="1" s="1"/>
  <c r="I59" i="1"/>
  <c r="I27" i="1"/>
  <c r="I19" i="1"/>
  <c r="I15" i="1"/>
  <c r="I118" i="1"/>
  <c r="I99" i="1"/>
  <c r="I7" i="1"/>
  <c r="H135" i="3"/>
  <c r="H130" i="3"/>
  <c r="H117" i="3"/>
  <c r="H115" i="3"/>
  <c r="H109" i="3"/>
  <c r="H99" i="3"/>
  <c r="H92" i="3"/>
  <c r="H84" i="3"/>
  <c r="H75" i="3"/>
  <c r="H64" i="3"/>
  <c r="H67" i="3" s="1"/>
  <c r="H54" i="3"/>
  <c r="H24" i="3"/>
  <c r="H19" i="3"/>
  <c r="H15" i="3"/>
  <c r="H8" i="3"/>
  <c r="H28" i="3" s="1"/>
  <c r="H29" i="3" s="1"/>
  <c r="H143" i="1"/>
  <c r="H138" i="1"/>
  <c r="H124" i="1"/>
  <c r="H118" i="1"/>
  <c r="H108" i="1"/>
  <c r="H99" i="1"/>
  <c r="H91" i="1"/>
  <c r="H82" i="1"/>
  <c r="H70" i="1"/>
  <c r="H74" i="1" s="1"/>
  <c r="H59" i="1"/>
  <c r="H27" i="1"/>
  <c r="K27" i="1" s="1"/>
  <c r="H19" i="1"/>
  <c r="K19" i="1" s="1"/>
  <c r="H15" i="1"/>
  <c r="K15" i="1" s="1"/>
  <c r="H7" i="1"/>
  <c r="K7" i="1" s="1"/>
  <c r="K108" i="1" l="1"/>
  <c r="K70" i="1"/>
  <c r="K74" i="1" s="1"/>
  <c r="L28" i="5"/>
  <c r="L97" i="5"/>
  <c r="L7" i="5"/>
  <c r="L80" i="5"/>
  <c r="L15" i="5"/>
  <c r="J30" i="5"/>
  <c r="L24" i="5"/>
  <c r="L141" i="5"/>
  <c r="K136" i="5"/>
  <c r="L136" i="5"/>
  <c r="K122" i="5"/>
  <c r="K116" i="5"/>
  <c r="L116" i="5"/>
  <c r="L106" i="5"/>
  <c r="K97" i="5"/>
  <c r="K89" i="5"/>
  <c r="L89" i="5"/>
  <c r="H142" i="5"/>
  <c r="K80" i="5"/>
  <c r="L57" i="5"/>
  <c r="K57" i="5"/>
  <c r="H29" i="5"/>
  <c r="H30" i="5" s="1"/>
  <c r="L19" i="5"/>
  <c r="L72" i="5"/>
  <c r="K72" i="5"/>
  <c r="K7" i="5"/>
  <c r="K106" i="5"/>
  <c r="K141" i="5"/>
  <c r="K82" i="1"/>
  <c r="K118" i="1"/>
  <c r="K143" i="1"/>
  <c r="K138" i="1"/>
  <c r="K91" i="1"/>
  <c r="L99" i="1"/>
  <c r="L59" i="1"/>
  <c r="K99" i="1"/>
  <c r="K59" i="1"/>
  <c r="L143" i="1"/>
  <c r="L7" i="1"/>
  <c r="L27" i="1"/>
  <c r="L124" i="1"/>
  <c r="L31" i="1"/>
  <c r="L91" i="1"/>
  <c r="L108" i="1"/>
  <c r="L118" i="1"/>
  <c r="L82" i="1"/>
  <c r="L15" i="1"/>
  <c r="L138" i="1"/>
  <c r="J33" i="1"/>
  <c r="J146" i="1" s="1"/>
  <c r="L19" i="1"/>
  <c r="H32" i="1"/>
  <c r="H33" i="1" s="1"/>
  <c r="H144" i="1"/>
  <c r="H136" i="3"/>
  <c r="H137" i="3" s="1"/>
  <c r="H138" i="3" s="1"/>
  <c r="L74" i="1" l="1"/>
  <c r="L144" i="1" s="1"/>
  <c r="L142" i="5"/>
  <c r="L30" i="5"/>
  <c r="H143" i="5"/>
  <c r="L33" i="1"/>
  <c r="H145" i="1"/>
  <c r="H146" i="1" s="1"/>
  <c r="L146" i="1" l="1"/>
</calcChain>
</file>

<file path=xl/sharedStrings.xml><?xml version="1.0" encoding="utf-8"?>
<sst xmlns="http://schemas.openxmlformats.org/spreadsheetml/2006/main" count="451" uniqueCount="183">
  <si>
    <t>Ordinary Income/Expense</t>
  </si>
  <si>
    <t>Income</t>
  </si>
  <si>
    <t>5220 · US Treasury Security Interest</t>
  </si>
  <si>
    <t>5220-02 · US Treasury Note Interest</t>
  </si>
  <si>
    <t>5220-01 · US Treasury Bill Interest</t>
  </si>
  <si>
    <t>Total 5220 · US Treasury Security Interest</t>
  </si>
  <si>
    <t>5000 · Water &amp; Sewer Connected Revenue</t>
  </si>
  <si>
    <t>5000.06 · Miscellaneous Income SEWER</t>
  </si>
  <si>
    <t>5000-05 · Miscellaneous Income WATER</t>
  </si>
  <si>
    <t>5000-04 · Water Usage -Volume Revenue</t>
  </si>
  <si>
    <t>5000-03 · Water Usage-Base Revenue</t>
  </si>
  <si>
    <t>5000-02 · Water Connected Charges</t>
  </si>
  <si>
    <t>5050-02 · Sewer Connected Charges</t>
  </si>
  <si>
    <t>Total 5000 · Water &amp; Sewer Connected Revenue</t>
  </si>
  <si>
    <t>5100 · Water and Sewer Standby Revenue</t>
  </si>
  <si>
    <t>5100-01 · Water - Standby Charges</t>
  </si>
  <si>
    <t>5150-01 · Sewer - Standby Charges</t>
  </si>
  <si>
    <t>Total 5100 · Water and Sewer Standby Revenue</t>
  </si>
  <si>
    <t>5200 · Interest Income</t>
  </si>
  <si>
    <t>5210 · Dividend Income</t>
  </si>
  <si>
    <t>5201.02 · Tax - Sewer Penalty/Interest</t>
  </si>
  <si>
    <t>5201.01 · Tax - Water Penalty/Interest</t>
  </si>
  <si>
    <t>Total 5200 · Interest Income</t>
  </si>
  <si>
    <t>5400 · Connection Fee - Water</t>
  </si>
  <si>
    <t>5500 · Connection Fee - Sewer</t>
  </si>
  <si>
    <t>Total Income</t>
  </si>
  <si>
    <t>Gross Profit</t>
  </si>
  <si>
    <t>Expense</t>
  </si>
  <si>
    <t>9000 · General &amp; Administrative Series</t>
  </si>
  <si>
    <t>9000-24 · Merchant Fees</t>
  </si>
  <si>
    <t>9000-22 · Operator in Training Mileage</t>
  </si>
  <si>
    <t>9000-21 · Administrative Mileage</t>
  </si>
  <si>
    <t>9000-20 · Chief Operator Mileage</t>
  </si>
  <si>
    <t>9000-19 · GM Mileage</t>
  </si>
  <si>
    <t>9000-18 · Contingency</t>
  </si>
  <si>
    <t>9000-17 · Personnel Training/Travel</t>
  </si>
  <si>
    <t>9000-16 · General Equipment/Tools</t>
  </si>
  <si>
    <t>9000-13 · Safety</t>
  </si>
  <si>
    <t>9000-12 · Office Furniture/Equipment</t>
  </si>
  <si>
    <t>9000-11 · Subscriptions</t>
  </si>
  <si>
    <t>9000-10 · Office Supplies</t>
  </si>
  <si>
    <t>9000-09 · Technical Services</t>
  </si>
  <si>
    <t>9000-08 · Engineering</t>
  </si>
  <si>
    <t>9000-06 · Legal Services</t>
  </si>
  <si>
    <t>9000-05 · Audit</t>
  </si>
  <si>
    <t>9000-04 · Memberships/annual Dues</t>
  </si>
  <si>
    <t>9000-03 · Communications</t>
  </si>
  <si>
    <t>9000-02 · GRCSD Office Rent/Lease</t>
  </si>
  <si>
    <t>9000-01 · Liability Insurance</t>
  </si>
  <si>
    <t>Total 9000 · General &amp; Administrative Series</t>
  </si>
  <si>
    <t>6000 · Personnel</t>
  </si>
  <si>
    <t>6000-01 · Salaries</t>
  </si>
  <si>
    <t>6000-08 · Administrative Assistant</t>
  </si>
  <si>
    <t>6000-07 · Business Manager</t>
  </si>
  <si>
    <t>6000-10 · General Manager</t>
  </si>
  <si>
    <t>6000-11 · Office Administrator</t>
  </si>
  <si>
    <t>6000-12 · Chief Operator</t>
  </si>
  <si>
    <t>6000-14 · Operator In Training</t>
  </si>
  <si>
    <t>6000-16 · Electrician</t>
  </si>
  <si>
    <t>Total 6000-01 · Salaries</t>
  </si>
  <si>
    <t>6000-03 · Payroll Taxes</t>
  </si>
  <si>
    <t>6000-04 · Workers Compensation Insurance</t>
  </si>
  <si>
    <t>Total 6000 · Personnel</t>
  </si>
  <si>
    <t>7000 · Water Source of Supply Series</t>
  </si>
  <si>
    <t>7000-06 · Wells Electric Utility Facility</t>
  </si>
  <si>
    <t>7000-01 · Wells - Electric Utility</t>
  </si>
  <si>
    <t>7000-02 · Wells-Maintenance</t>
  </si>
  <si>
    <t>7000-03 · Wells-structures/grounds maint.</t>
  </si>
  <si>
    <t>7000-05 · Wells-laboratory testing</t>
  </si>
  <si>
    <t>Total 7000 · Water Source of Supply Series</t>
  </si>
  <si>
    <t>7100 · Water Pumping</t>
  </si>
  <si>
    <t>7100-07 · Booster Pump Electric Utility</t>
  </si>
  <si>
    <t>7100-01 · Booster Stations- Electric</t>
  </si>
  <si>
    <t>7100-03 · Booster Pump Struct./Ground Ma.</t>
  </si>
  <si>
    <t>7100-04 · Booster Pump Electrical Maint.</t>
  </si>
  <si>
    <t>7100-06 · Booster Pump 2 Generator Permit</t>
  </si>
  <si>
    <t>Total 7100 · Water Pumping</t>
  </si>
  <si>
    <t>7200 · Water Treatment Series</t>
  </si>
  <si>
    <t>7200-01 · W. Treatment Plant Maintenance</t>
  </si>
  <si>
    <t>7200-02 · W.Treatment Plant electric main</t>
  </si>
  <si>
    <t>7200-03 · W.Treatment struct/grounds main</t>
  </si>
  <si>
    <t>7200-04 · W.Treatment field testing</t>
  </si>
  <si>
    <t>7200-05 · W.Treatment plant lab testing</t>
  </si>
  <si>
    <t>7200-06 · W.Treatment Pant Chlorination</t>
  </si>
  <si>
    <t>Total 7200 · Water Treatment Series</t>
  </si>
  <si>
    <t>7400 · Water Admin. &amp; General Series</t>
  </si>
  <si>
    <t>7400-23 · W. Restricted New Connections</t>
  </si>
  <si>
    <t>7400-22 · Depreciation Expense - Water</t>
  </si>
  <si>
    <t>7400-03 · W. GRCSD Property Tax</t>
  </si>
  <si>
    <t>7400-14 · W.  Specific tools/Equipment</t>
  </si>
  <si>
    <t>Total 7400 · Water Admin. &amp; General Series</t>
  </si>
  <si>
    <t>7500 · Water Transmission/Dist. Series</t>
  </si>
  <si>
    <t>7500-08 · W. Storage Tank Utility/ fac.</t>
  </si>
  <si>
    <t>7500-07 · W. Trans./Dist. Ground Maint.</t>
  </si>
  <si>
    <t>7500-01 · W. Storage Tank - Electric Util</t>
  </si>
  <si>
    <t>7500-04 · Water Transmission/Dist/ Maint</t>
  </si>
  <si>
    <t>7500-05 · W. Service Meters &amp; Maintenance</t>
  </si>
  <si>
    <t>7500-06 · Water Distribution/ Lab Testing</t>
  </si>
  <si>
    <t>Total 7500 · Water Transmission/Dist. Series</t>
  </si>
  <si>
    <t>8000 · Sewer - Collection Series</t>
  </si>
  <si>
    <t>8000-02 · STEP Septic systems</t>
  </si>
  <si>
    <t>8000-04 · Sewer Collections Annual Permit</t>
  </si>
  <si>
    <t>Total 8000 · Sewer - Collection Series</t>
  </si>
  <si>
    <t>8100 · Sewer Treatment Series</t>
  </si>
  <si>
    <t>8100-13 · WRF Electric Utility Facility</t>
  </si>
  <si>
    <t>8100-11 · S. Discharge Permit</t>
  </si>
  <si>
    <t>8100-12 · WRF Standby Generator Permit</t>
  </si>
  <si>
    <t>8100-01 · WRF Vault and Haul</t>
  </si>
  <si>
    <t>8100-02 · WRF Treatment</t>
  </si>
  <si>
    <t>8100-03 · S. Treatment Field Testing</t>
  </si>
  <si>
    <t>8100-04 · S. Lab Testing</t>
  </si>
  <si>
    <t>8100-05 · WRF Electric Utilities</t>
  </si>
  <si>
    <t>8100-06 · WRF Maintenance</t>
  </si>
  <si>
    <t>8100-07 · WRF Electrical Maintenance</t>
  </si>
  <si>
    <t>8100-08 · WRF Structure &amp; Grounds</t>
  </si>
  <si>
    <t>8100-09 · WRF Standby Generator</t>
  </si>
  <si>
    <t>Total 8100 · Sewer Treatment Series</t>
  </si>
  <si>
    <t>8200 · Sewer Admin. &amp; General Series</t>
  </si>
  <si>
    <t>8200-21 · Depreciation Expense - Sewer</t>
  </si>
  <si>
    <t>8200-01 · S. GRCSD Property tax</t>
  </si>
  <si>
    <t>8200-19 · CoBank Loan Interest</t>
  </si>
  <si>
    <t>Total 8200 · Sewer Admin. &amp; General Series</t>
  </si>
  <si>
    <t>Total Expense</t>
  </si>
  <si>
    <t>Net Ordinary Income</t>
  </si>
  <si>
    <t>Net Income</t>
  </si>
  <si>
    <t>ACTUAL EXPENSES Mar 31, '22 - Mar 31, 23</t>
  </si>
  <si>
    <t>Jul '22 - Jun 23</t>
  </si>
  <si>
    <t>5600 · Capital Contribution</t>
  </si>
  <si>
    <t>5300 · Recovery Income</t>
  </si>
  <si>
    <t>9000-15 · SCADA Operating System</t>
  </si>
  <si>
    <t>9000-14 · GRCSD Vehicle</t>
  </si>
  <si>
    <t>7000-04 · Wells- Electrical Maintenance</t>
  </si>
  <si>
    <t>7100-02 · Booster Pump Maintenance</t>
  </si>
  <si>
    <t>7100-05 · Booster pump2 Standby Generator</t>
  </si>
  <si>
    <t>7400-01 · Water License and Fees</t>
  </si>
  <si>
    <t>7400-04 · W. Portable Generator #1</t>
  </si>
  <si>
    <t>7400-05 · W. Portable Generator #2</t>
  </si>
  <si>
    <t>7500-02 · Water Storage Tank</t>
  </si>
  <si>
    <t>7500-03 · Water Storage Tank Elect. Maint</t>
  </si>
  <si>
    <t>8000-01 · S. Grinders Pump systems</t>
  </si>
  <si>
    <t>8000-05 · Sewer Collections Infrastructur</t>
  </si>
  <si>
    <t>8000-02 · STEP Septic systems - Other</t>
  </si>
  <si>
    <t>Total 8000-02 · STEP Septic systems</t>
  </si>
  <si>
    <t>8200-20 · CoBank Loan Principal</t>
  </si>
  <si>
    <t>5300</t>
  </si>
  <si>
    <t>Recovery Income</t>
  </si>
  <si>
    <t>FY Budget 2022/2023</t>
  </si>
  <si>
    <t xml:space="preserve">    9000-15 . SCADA Operating System</t>
  </si>
  <si>
    <t xml:space="preserve">    9000-14 .  Vehicle</t>
  </si>
  <si>
    <t xml:space="preserve">    7000-04 . Wells -Electricical Maintenance</t>
  </si>
  <si>
    <t xml:space="preserve">    7100-05 . Buster Pump 2 Standby Generator</t>
  </si>
  <si>
    <t xml:space="preserve">    7100-02 . Booster Pump Maintenance</t>
  </si>
  <si>
    <t xml:space="preserve">    7400-01 . W. License and Fees</t>
  </si>
  <si>
    <t xml:space="preserve">    7500-02 . Water Storage Tank</t>
  </si>
  <si>
    <t xml:space="preserve">    7500-03 . WaterStorage Tank Elect. Maintenance</t>
  </si>
  <si>
    <t>8000-05 . Sewer Collection Infrstructure</t>
  </si>
  <si>
    <t xml:space="preserve">    7400-04 . W. Portable Generator #1</t>
  </si>
  <si>
    <t xml:space="preserve">    7400-05 . W. Portable Generator #2</t>
  </si>
  <si>
    <t>f/t at $19.00</t>
  </si>
  <si>
    <t>per quote</t>
  </si>
  <si>
    <t>5400 · 'New"Connection Fee - Water</t>
  </si>
  <si>
    <t>5500 · "New" Connection Fee - Sewer</t>
  </si>
  <si>
    <t xml:space="preserve">    6000-13 Operator</t>
  </si>
  <si>
    <t>25.50 x 32 hrs</t>
  </si>
  <si>
    <t>transducer and inspection</t>
  </si>
  <si>
    <t>clay valve</t>
  </si>
  <si>
    <t>FY Budget 2022/2023 TOTALS</t>
  </si>
  <si>
    <t>FY Budget 2023/2024 TOTALS</t>
  </si>
  <si>
    <t xml:space="preserve"> Increase or 4% Min.</t>
  </si>
  <si>
    <t>labor only X 6 a  6 units purchased</t>
  </si>
  <si>
    <t>Estimate previous GRI sales</t>
  </si>
  <si>
    <t xml:space="preserve">  </t>
  </si>
  <si>
    <t>printer, laptop, office chairs</t>
  </si>
  <si>
    <t>9000-25 . Uniforms</t>
  </si>
  <si>
    <t>6000 . EMPLOYEE BENEFITS</t>
  </si>
  <si>
    <t>Estimate for employee benefits</t>
  </si>
  <si>
    <t>at 24 hrs/wk</t>
  </si>
  <si>
    <t>8000-01 - Sewer Grinder Pumps</t>
  </si>
  <si>
    <t>2 new Grinder Pumps</t>
  </si>
  <si>
    <t xml:space="preserve">GRCSD DRAFT Proposed Budget FY 2023-2024  </t>
  </si>
  <si>
    <t xml:space="preserve">Proposed  FY Budget 2023/2024 </t>
  </si>
  <si>
    <t>Grizzly Ranch Community Services District</t>
  </si>
  <si>
    <t>Larry updated 6/7/2023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</si>
</sst>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-#,##0.00"/>
  </numFmts>
  <fonts count="23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 "/>
    </font>
    <font>
      <sz val="14"/>
      <color theme="1"/>
      <name val="Times New Roman 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Cabri"/>
    </font>
    <font>
      <sz val="14"/>
      <color theme="1"/>
      <name val="Times New Romasn "/>
    </font>
    <font>
      <sz val="14"/>
      <color rgb="FFFF0000"/>
      <name val="Times New Romasn "/>
    </font>
    <font>
      <b/>
      <sz val="14"/>
      <color rgb="FF000000"/>
      <name val="Times New Romasn "/>
    </font>
    <font>
      <b/>
      <sz val="14"/>
      <color theme="1"/>
      <name val="Times New Romasn "/>
    </font>
    <font>
      <b/>
      <sz val="14"/>
      <color rgb="FF000000"/>
      <name val="Times New Roman 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/>
    <xf numFmtId="0" fontId="4" fillId="0" borderId="0" xfId="1" applyFo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Continuous"/>
    </xf>
    <xf numFmtId="49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/>
    <xf numFmtId="164" fontId="1" fillId="0" borderId="6" xfId="0" applyNumberFormat="1" applyFont="1" applyBorder="1"/>
    <xf numFmtId="49" fontId="7" fillId="0" borderId="0" xfId="0" applyNumberFormat="1" applyFont="1"/>
    <xf numFmtId="164" fontId="8" fillId="0" borderId="0" xfId="0" applyNumberFormat="1" applyFont="1"/>
    <xf numFmtId="0" fontId="9" fillId="0" borderId="0" xfId="0" applyFont="1"/>
    <xf numFmtId="43" fontId="9" fillId="0" borderId="0" xfId="2" applyFont="1"/>
    <xf numFmtId="43" fontId="8" fillId="0" borderId="0" xfId="2" applyFont="1"/>
    <xf numFmtId="43" fontId="9" fillId="0" borderId="6" xfId="2" applyFont="1" applyBorder="1"/>
    <xf numFmtId="43" fontId="6" fillId="0" borderId="0" xfId="2" applyFont="1"/>
    <xf numFmtId="43" fontId="6" fillId="0" borderId="0" xfId="2" applyFont="1" applyBorder="1"/>
    <xf numFmtId="43" fontId="1" fillId="0" borderId="0" xfId="2" applyFont="1"/>
    <xf numFmtId="164" fontId="8" fillId="0" borderId="6" xfId="0" applyNumberFormat="1" applyFont="1" applyBorder="1"/>
    <xf numFmtId="49" fontId="6" fillId="0" borderId="0" xfId="2" applyNumberFormat="1" applyFont="1"/>
    <xf numFmtId="39" fontId="6" fillId="0" borderId="0" xfId="0" applyNumberFormat="1" applyFont="1"/>
    <xf numFmtId="43" fontId="6" fillId="0" borderId="0" xfId="2" applyFont="1" applyAlignment="1">
      <alignment horizontal="center"/>
    </xf>
    <xf numFmtId="39" fontId="6" fillId="2" borderId="0" xfId="0" applyNumberFormat="1" applyFont="1" applyFill="1"/>
    <xf numFmtId="43" fontId="10" fillId="0" borderId="0" xfId="2" applyFont="1"/>
    <xf numFmtId="43" fontId="11" fillId="0" borderId="0" xfId="2" applyFont="1"/>
    <xf numFmtId="49" fontId="10" fillId="0" borderId="1" xfId="0" applyNumberFormat="1" applyFont="1" applyBorder="1" applyAlignment="1">
      <alignment horizontal="center" wrapText="1"/>
    </xf>
    <xf numFmtId="164" fontId="10" fillId="0" borderId="4" xfId="0" applyNumberFormat="1" applyFont="1" applyBorder="1"/>
    <xf numFmtId="43" fontId="12" fillId="0" borderId="0" xfId="2" applyFont="1"/>
    <xf numFmtId="0" fontId="13" fillId="0" borderId="0" xfId="0" applyFont="1"/>
    <xf numFmtId="49" fontId="14" fillId="0" borderId="0" xfId="0" applyNumberFormat="1" applyFont="1"/>
    <xf numFmtId="164" fontId="14" fillId="0" borderId="2" xfId="0" applyNumberFormat="1" applyFont="1" applyBorder="1"/>
    <xf numFmtId="164" fontId="14" fillId="0" borderId="0" xfId="0" applyNumberFormat="1" applyFont="1"/>
    <xf numFmtId="49" fontId="1" fillId="3" borderId="1" xfId="0" applyNumberFormat="1" applyFont="1" applyFill="1" applyBorder="1" applyAlignment="1">
      <alignment horizontal="center" wrapText="1"/>
    </xf>
    <xf numFmtId="0" fontId="6" fillId="3" borderId="0" xfId="0" applyFont="1" applyFill="1"/>
    <xf numFmtId="39" fontId="6" fillId="3" borderId="0" xfId="0" applyNumberFormat="1" applyFont="1" applyFill="1"/>
    <xf numFmtId="39" fontId="6" fillId="3" borderId="6" xfId="0" applyNumberFormat="1" applyFont="1" applyFill="1" applyBorder="1"/>
    <xf numFmtId="43" fontId="1" fillId="3" borderId="0" xfId="2" applyFont="1" applyFill="1"/>
    <xf numFmtId="49" fontId="10" fillId="0" borderId="0" xfId="0" applyNumberFormat="1" applyFont="1"/>
    <xf numFmtId="164" fontId="7" fillId="0" borderId="0" xfId="0" applyNumberFormat="1" applyFont="1"/>
    <xf numFmtId="43" fontId="7" fillId="0" borderId="0" xfId="2" applyFont="1"/>
    <xf numFmtId="39" fontId="7" fillId="3" borderId="0" xfId="0" applyNumberFormat="1" applyFont="1" applyFill="1"/>
    <xf numFmtId="43" fontId="7" fillId="3" borderId="0" xfId="2" applyFont="1" applyFill="1"/>
    <xf numFmtId="43" fontId="15" fillId="0" borderId="0" xfId="2" applyFont="1"/>
    <xf numFmtId="0" fontId="16" fillId="0" borderId="0" xfId="0" applyFont="1"/>
    <xf numFmtId="0" fontId="17" fillId="0" borderId="0" xfId="0" applyFont="1"/>
    <xf numFmtId="43" fontId="17" fillId="0" borderId="0" xfId="2" applyFont="1"/>
    <xf numFmtId="43" fontId="18" fillId="0" borderId="0" xfId="2" applyFont="1"/>
    <xf numFmtId="43" fontId="19" fillId="0" borderId="0" xfId="2" applyFont="1"/>
    <xf numFmtId="43" fontId="20" fillId="0" borderId="0" xfId="2" applyFont="1"/>
    <xf numFmtId="43" fontId="21" fillId="0" borderId="0" xfId="2" applyFont="1"/>
    <xf numFmtId="164" fontId="22" fillId="0" borderId="0" xfId="0" applyNumberFormat="1" applyFont="1"/>
    <xf numFmtId="39" fontId="11" fillId="3" borderId="0" xfId="0" applyNumberFormat="1" applyFont="1" applyFill="1"/>
    <xf numFmtId="49" fontId="10" fillId="0" borderId="0" xfId="0" applyNumberFormat="1" applyFont="1" applyAlignment="1">
      <alignment horizontal="center"/>
    </xf>
    <xf numFmtId="2" fontId="0" fillId="0" borderId="0" xfId="0" applyNumberFormat="1"/>
    <xf numFmtId="49" fontId="10" fillId="2" borderId="1" xfId="0" applyNumberFormat="1" applyFont="1" applyFill="1" applyBorder="1" applyAlignment="1">
      <alignment horizontal="center" wrapText="1"/>
    </xf>
    <xf numFmtId="43" fontId="6" fillId="2" borderId="0" xfId="2" applyFont="1" applyFill="1"/>
    <xf numFmtId="43" fontId="12" fillId="2" borderId="0" xfId="2" applyFont="1" applyFill="1"/>
    <xf numFmtId="43" fontId="1" fillId="2" borderId="0" xfId="2" applyFont="1" applyFill="1"/>
    <xf numFmtId="43" fontId="11" fillId="2" borderId="0" xfId="2" applyFont="1" applyFill="1"/>
    <xf numFmtId="43" fontId="10" fillId="2" borderId="0" xfId="2" applyFont="1" applyFill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514350</xdr:colOff>
          <xdr:row>0</xdr:row>
          <xdr:rowOff>371475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514350</xdr:colOff>
          <xdr:row>0</xdr:row>
          <xdr:rowOff>371475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314325</xdr:colOff>
          <xdr:row>1</xdr:row>
          <xdr:rowOff>123825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314325</xdr:colOff>
          <xdr:row>1</xdr:row>
          <xdr:rowOff>123825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514350</xdr:colOff>
          <xdr:row>0</xdr:row>
          <xdr:rowOff>371475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514350</xdr:colOff>
          <xdr:row>0</xdr:row>
          <xdr:rowOff>371475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234"/>
  <sheetViews>
    <sheetView workbookViewId="0">
      <pane xSplit="7" ySplit="1" topLeftCell="H48" activePane="bottomRight" state="frozenSplit"/>
      <selection pane="topRight" activeCell="H1" sqref="H1"/>
      <selection pane="bottomLeft" activeCell="A2" sqref="A2"/>
      <selection pane="bottomRight" activeCell="G1" sqref="G1:N1048576"/>
    </sheetView>
  </sheetViews>
  <sheetFormatPr defaultRowHeight="18.75"/>
  <cols>
    <col min="1" max="1" width="3" style="7" hidden="1" customWidth="1"/>
    <col min="2" max="6" width="3" style="7" customWidth="1"/>
    <col min="7" max="7" width="49.140625" style="7" customWidth="1"/>
    <col min="8" max="8" width="25.5703125" customWidth="1"/>
    <col min="9" max="9" width="15.140625" customWidth="1"/>
    <col min="10" max="10" width="15.7109375" style="23" customWidth="1"/>
    <col min="11" max="11" width="14" style="41" customWidth="1"/>
    <col min="12" max="12" width="2.28515625" style="23" customWidth="1"/>
    <col min="13" max="13" width="16" style="54" bestFit="1" customWidth="1"/>
    <col min="15" max="15" width="11.28515625" customWidth="1"/>
  </cols>
  <sheetData>
    <row r="1" spans="1:13" s="9" customFormat="1" ht="59.25" customHeight="1" thickBot="1">
      <c r="A1" s="8"/>
      <c r="B1" s="8"/>
      <c r="C1" s="8"/>
      <c r="D1" s="8"/>
      <c r="E1" s="8"/>
      <c r="F1" s="8"/>
      <c r="G1" s="60" t="s">
        <v>181</v>
      </c>
      <c r="H1" s="33" t="s">
        <v>125</v>
      </c>
      <c r="I1" s="33" t="s">
        <v>146</v>
      </c>
      <c r="J1" s="33" t="s">
        <v>166</v>
      </c>
      <c r="K1" s="40" t="s">
        <v>168</v>
      </c>
      <c r="L1" s="33" t="s">
        <v>167</v>
      </c>
      <c r="M1" s="33" t="s">
        <v>180</v>
      </c>
    </row>
    <row r="2" spans="1:13" ht="19.5" thickTop="1">
      <c r="A2" s="1"/>
      <c r="B2" s="1" t="s">
        <v>0</v>
      </c>
      <c r="C2" s="1"/>
      <c r="D2" s="1"/>
      <c r="E2" s="1"/>
      <c r="F2" s="1"/>
      <c r="G2" s="1"/>
      <c r="H2" s="2"/>
    </row>
    <row r="3" spans="1:13" ht="17.25" customHeight="1">
      <c r="A3" s="1"/>
      <c r="B3" s="1"/>
      <c r="C3" s="1"/>
      <c r="D3" s="1" t="s">
        <v>1</v>
      </c>
      <c r="E3" s="1"/>
      <c r="F3" s="1"/>
      <c r="G3" s="1"/>
      <c r="H3" s="2"/>
    </row>
    <row r="4" spans="1:13" hidden="1">
      <c r="A4" s="1"/>
      <c r="B4" s="1"/>
      <c r="C4" s="1"/>
      <c r="D4" s="1"/>
      <c r="E4" s="1" t="s">
        <v>2</v>
      </c>
      <c r="F4" s="1"/>
      <c r="G4" s="1"/>
      <c r="H4" s="2"/>
    </row>
    <row r="5" spans="1:13" hidden="1">
      <c r="A5" s="1"/>
      <c r="B5" s="1"/>
      <c r="C5" s="1"/>
      <c r="D5" s="1"/>
      <c r="E5" s="1"/>
      <c r="F5" s="1" t="s">
        <v>3</v>
      </c>
      <c r="G5" s="1"/>
      <c r="H5" s="2">
        <v>5011.92</v>
      </c>
      <c r="I5" s="2">
        <v>1629.36</v>
      </c>
      <c r="K5" s="42">
        <f>SUM(H5*4%+H5)</f>
        <v>5212.3968000000004</v>
      </c>
    </row>
    <row r="6" spans="1:13" ht="19.5" hidden="1" thickBot="1">
      <c r="A6" s="1"/>
      <c r="B6" s="1"/>
      <c r="C6" s="1"/>
      <c r="D6" s="1"/>
      <c r="E6" s="1"/>
      <c r="F6" s="1" t="s">
        <v>4</v>
      </c>
      <c r="G6" s="1"/>
      <c r="H6" s="3">
        <v>1475.28</v>
      </c>
      <c r="I6" s="3">
        <v>398.52</v>
      </c>
      <c r="K6" s="43">
        <f t="shared" ref="K6:K67" si="0">SUM(H6*4%+H6)</f>
        <v>1534.2911999999999</v>
      </c>
    </row>
    <row r="7" spans="1:13">
      <c r="A7" s="1"/>
      <c r="B7" s="1"/>
      <c r="C7" s="1"/>
      <c r="D7" s="1"/>
      <c r="E7" s="1" t="s">
        <v>5</v>
      </c>
      <c r="F7" s="1"/>
      <c r="G7" s="1"/>
      <c r="H7" s="2">
        <f>ROUND(SUM(H4:H6),5)</f>
        <v>6487.2</v>
      </c>
      <c r="I7" s="2">
        <f>ROUND(SUM(I4:I6),5)</f>
        <v>2027.88</v>
      </c>
      <c r="K7" s="42">
        <f t="shared" si="0"/>
        <v>6746.6880000000001</v>
      </c>
      <c r="L7" s="23">
        <f>SUM(K5:K6)</f>
        <v>6746.6880000000001</v>
      </c>
      <c r="M7" s="54">
        <v>6747</v>
      </c>
    </row>
    <row r="8" spans="1:13" hidden="1">
      <c r="A8" s="1"/>
      <c r="B8" s="1"/>
      <c r="C8" s="1"/>
      <c r="D8" s="1"/>
      <c r="E8" s="1" t="s">
        <v>6</v>
      </c>
      <c r="F8" s="1"/>
      <c r="G8" s="1"/>
      <c r="H8" s="2"/>
      <c r="I8" s="2"/>
      <c r="K8" s="42">
        <f t="shared" si="0"/>
        <v>0</v>
      </c>
      <c r="M8" s="54">
        <v>0</v>
      </c>
    </row>
    <row r="9" spans="1:13" hidden="1">
      <c r="A9" s="1"/>
      <c r="B9" s="1"/>
      <c r="C9" s="1"/>
      <c r="D9" s="1"/>
      <c r="E9" s="1"/>
      <c r="F9" s="1" t="s">
        <v>7</v>
      </c>
      <c r="G9" s="1"/>
      <c r="H9" s="2">
        <v>10048.48</v>
      </c>
      <c r="I9" s="2"/>
      <c r="K9" s="42">
        <f t="shared" si="0"/>
        <v>10450.4192</v>
      </c>
      <c r="L9" s="35"/>
      <c r="M9" s="54">
        <v>10450.4192</v>
      </c>
    </row>
    <row r="10" spans="1:13" hidden="1">
      <c r="A10" s="1"/>
      <c r="B10" s="1"/>
      <c r="C10" s="1"/>
      <c r="D10" s="1"/>
      <c r="E10" s="1"/>
      <c r="F10" s="1" t="s">
        <v>8</v>
      </c>
      <c r="G10" s="1"/>
      <c r="H10" s="2">
        <v>9654.42</v>
      </c>
      <c r="I10" s="2"/>
      <c r="K10" s="42">
        <f t="shared" si="0"/>
        <v>10040.596799999999</v>
      </c>
      <c r="L10" s="35"/>
      <c r="M10" s="54">
        <v>10040.596799999999</v>
      </c>
    </row>
    <row r="11" spans="1:13" hidden="1">
      <c r="A11" s="1"/>
      <c r="B11" s="1"/>
      <c r="C11" s="1"/>
      <c r="D11" s="1"/>
      <c r="E11" s="1"/>
      <c r="F11" s="1" t="s">
        <v>9</v>
      </c>
      <c r="G11" s="1"/>
      <c r="H11" s="2">
        <v>50224.56</v>
      </c>
      <c r="I11" s="2">
        <v>27466.2</v>
      </c>
      <c r="K11" s="42">
        <f t="shared" si="0"/>
        <v>52233.542399999998</v>
      </c>
      <c r="M11" s="54">
        <v>52233.542399999998</v>
      </c>
    </row>
    <row r="12" spans="1:13" hidden="1">
      <c r="A12" s="1"/>
      <c r="B12" s="1"/>
      <c r="C12" s="1"/>
      <c r="D12" s="1"/>
      <c r="E12" s="1"/>
      <c r="F12" s="1" t="s">
        <v>10</v>
      </c>
      <c r="G12" s="1"/>
      <c r="H12" s="2">
        <v>41610.660000000003</v>
      </c>
      <c r="I12" s="2">
        <v>38900</v>
      </c>
      <c r="K12" s="42">
        <f t="shared" si="0"/>
        <v>43275.0864</v>
      </c>
      <c r="M12" s="54">
        <v>43275.0864</v>
      </c>
    </row>
    <row r="13" spans="1:13" hidden="1">
      <c r="A13" s="1"/>
      <c r="B13" s="1"/>
      <c r="C13" s="1"/>
      <c r="D13" s="1"/>
      <c r="E13" s="1"/>
      <c r="F13" s="1" t="s">
        <v>11</v>
      </c>
      <c r="G13" s="1"/>
      <c r="H13" s="2">
        <v>45666</v>
      </c>
      <c r="I13" s="2">
        <v>45813.04</v>
      </c>
      <c r="J13" s="24"/>
      <c r="K13" s="42">
        <f t="shared" si="0"/>
        <v>47492.639999999999</v>
      </c>
      <c r="M13" s="54">
        <v>47492.639999999999</v>
      </c>
    </row>
    <row r="14" spans="1:13" ht="19.5" hidden="1" thickBot="1">
      <c r="A14" s="1"/>
      <c r="B14" s="1"/>
      <c r="C14" s="1"/>
      <c r="D14" s="1"/>
      <c r="E14" s="1"/>
      <c r="F14" s="1" t="s">
        <v>12</v>
      </c>
      <c r="G14" s="1"/>
      <c r="H14" s="3">
        <v>49442</v>
      </c>
      <c r="I14" s="2">
        <v>24663.599999999999</v>
      </c>
      <c r="K14" s="43">
        <f t="shared" si="0"/>
        <v>51419.68</v>
      </c>
      <c r="M14" s="54">
        <v>51419.68</v>
      </c>
    </row>
    <row r="15" spans="1:13">
      <c r="A15" s="1"/>
      <c r="B15" s="1"/>
      <c r="C15" s="1"/>
      <c r="D15" s="1"/>
      <c r="E15" s="1" t="s">
        <v>13</v>
      </c>
      <c r="F15" s="1"/>
      <c r="G15" s="1"/>
      <c r="H15" s="2">
        <f>ROUND(SUM(H8:H14),5)</f>
        <v>206646.12</v>
      </c>
      <c r="I15" s="15">
        <f>SUM(I11:I14)</f>
        <v>136842.84</v>
      </c>
      <c r="K15" s="42">
        <f t="shared" si="0"/>
        <v>214911.96479999999</v>
      </c>
      <c r="L15" s="23">
        <f>SUM(K9:K14)</f>
        <v>214911.96479999999</v>
      </c>
      <c r="M15" s="54">
        <v>214912</v>
      </c>
    </row>
    <row r="16" spans="1:13" hidden="1">
      <c r="A16" s="1"/>
      <c r="B16" s="1"/>
      <c r="C16" s="1"/>
      <c r="D16" s="1"/>
      <c r="E16" s="1" t="s">
        <v>14</v>
      </c>
      <c r="F16" s="1"/>
      <c r="G16" s="1"/>
      <c r="H16" s="2"/>
      <c r="I16" s="2"/>
      <c r="K16" s="42"/>
    </row>
    <row r="17" spans="1:13" hidden="1">
      <c r="A17" s="1"/>
      <c r="B17" s="1"/>
      <c r="C17" s="1"/>
      <c r="D17" s="1"/>
      <c r="E17" s="1"/>
      <c r="F17" s="1" t="s">
        <v>15</v>
      </c>
      <c r="G17" s="1"/>
      <c r="H17" s="2">
        <v>187308</v>
      </c>
      <c r="I17" s="2">
        <v>204617.98</v>
      </c>
      <c r="K17" s="42">
        <f t="shared" si="0"/>
        <v>194800.32</v>
      </c>
      <c r="M17" s="54">
        <v>194800.32</v>
      </c>
    </row>
    <row r="18" spans="1:13" ht="19.5" hidden="1" thickBot="1">
      <c r="A18" s="1"/>
      <c r="B18" s="1"/>
      <c r="C18" s="1"/>
      <c r="D18" s="1"/>
      <c r="E18" s="1"/>
      <c r="F18" s="1" t="s">
        <v>16</v>
      </c>
      <c r="G18" s="1"/>
      <c r="H18" s="3">
        <v>202796</v>
      </c>
      <c r="I18" s="16">
        <v>235974.12</v>
      </c>
      <c r="K18" s="43">
        <f t="shared" si="0"/>
        <v>210907.84</v>
      </c>
      <c r="M18" s="54">
        <v>210907.84</v>
      </c>
    </row>
    <row r="19" spans="1:13">
      <c r="A19" s="1"/>
      <c r="B19" s="1"/>
      <c r="C19" s="1"/>
      <c r="D19" s="1"/>
      <c r="E19" s="1" t="s">
        <v>17</v>
      </c>
      <c r="F19" s="1"/>
      <c r="G19" s="1"/>
      <c r="H19" s="2">
        <f>ROUND(SUM(H16:H18),5)</f>
        <v>390104</v>
      </c>
      <c r="I19" s="2">
        <f>SUM(I17:I18)</f>
        <v>440592.1</v>
      </c>
      <c r="K19" s="42">
        <f t="shared" si="0"/>
        <v>405708.16</v>
      </c>
      <c r="L19" s="23">
        <f>SUM(K16:K18)</f>
        <v>405708.16000000003</v>
      </c>
      <c r="M19" s="54">
        <v>405708</v>
      </c>
    </row>
    <row r="20" spans="1:13" hidden="1">
      <c r="A20" s="1"/>
      <c r="B20" s="1"/>
      <c r="C20" s="1"/>
      <c r="D20" s="1"/>
      <c r="E20" s="1" t="s">
        <v>18</v>
      </c>
      <c r="F20" s="1"/>
      <c r="G20" s="1"/>
      <c r="H20" s="2"/>
      <c r="I20" s="2"/>
      <c r="K20" s="42"/>
    </row>
    <row r="21" spans="1:13" hidden="1">
      <c r="A21" s="1"/>
      <c r="B21" s="1"/>
      <c r="C21" s="1"/>
      <c r="D21" s="1"/>
      <c r="E21" s="1"/>
      <c r="F21" s="1" t="s">
        <v>19</v>
      </c>
      <c r="G21" s="1"/>
      <c r="H21" s="2">
        <v>2904.34</v>
      </c>
      <c r="I21" s="2">
        <v>1487</v>
      </c>
      <c r="K21" s="42">
        <f t="shared" si="0"/>
        <v>3020.5136000000002</v>
      </c>
      <c r="M21" s="54">
        <v>3020.5136000000002</v>
      </c>
    </row>
    <row r="22" spans="1:13" hidden="1">
      <c r="A22" s="1"/>
      <c r="B22" s="1"/>
      <c r="C22" s="1"/>
      <c r="D22" s="1"/>
      <c r="E22" s="1"/>
      <c r="F22" s="1" t="s">
        <v>20</v>
      </c>
      <c r="G22" s="1"/>
      <c r="H22" s="2">
        <v>15341.82</v>
      </c>
      <c r="I22" s="2">
        <v>16547.79</v>
      </c>
      <c r="K22" s="42">
        <f t="shared" si="0"/>
        <v>15955.4928</v>
      </c>
      <c r="M22" s="54">
        <v>15955.4928</v>
      </c>
    </row>
    <row r="23" spans="1:13" ht="19.5" hidden="1" thickBot="1">
      <c r="A23" s="1"/>
      <c r="B23" s="1"/>
      <c r="C23" s="1"/>
      <c r="D23" s="1"/>
      <c r="E23" s="1"/>
      <c r="F23" s="1" t="s">
        <v>21</v>
      </c>
      <c r="G23" s="1"/>
      <c r="H23" s="3">
        <v>14740.59</v>
      </c>
      <c r="I23" s="16">
        <v>16547.22</v>
      </c>
      <c r="K23" s="43">
        <f t="shared" si="0"/>
        <v>15330.213600000001</v>
      </c>
      <c r="M23" s="54">
        <v>15330.213600000001</v>
      </c>
    </row>
    <row r="24" spans="1:13">
      <c r="A24" s="1"/>
      <c r="B24" s="1"/>
      <c r="C24" s="1"/>
      <c r="D24" s="1"/>
      <c r="E24" s="1" t="s">
        <v>22</v>
      </c>
      <c r="F24" s="1"/>
      <c r="G24" s="1"/>
      <c r="H24" s="2">
        <f>ROUND(SUM(H20:H23),5)</f>
        <v>32986.75</v>
      </c>
      <c r="I24" s="2">
        <f>SUM(I21:I23)</f>
        <v>34582.01</v>
      </c>
      <c r="K24" s="42">
        <f t="shared" si="0"/>
        <v>34306.22</v>
      </c>
      <c r="L24" s="23">
        <f>SUM(K21:K23)</f>
        <v>34306.22</v>
      </c>
      <c r="M24" s="54">
        <v>34306</v>
      </c>
    </row>
    <row r="25" spans="1:13">
      <c r="A25" s="1"/>
      <c r="B25" s="1"/>
      <c r="C25" s="1"/>
      <c r="D25" s="1"/>
      <c r="E25" s="1" t="s">
        <v>144</v>
      </c>
      <c r="F25" s="1"/>
      <c r="G25" s="1" t="s">
        <v>145</v>
      </c>
      <c r="H25" s="2"/>
      <c r="I25" s="2">
        <v>513.04999999999995</v>
      </c>
      <c r="K25" s="42">
        <v>600</v>
      </c>
      <c r="M25" s="54">
        <v>600</v>
      </c>
    </row>
    <row r="26" spans="1:13">
      <c r="A26" s="1"/>
      <c r="B26" s="1"/>
      <c r="C26" s="1"/>
      <c r="D26" s="1"/>
      <c r="E26" s="1" t="s">
        <v>160</v>
      </c>
      <c r="F26" s="1"/>
      <c r="G26" s="1"/>
      <c r="H26" s="2">
        <v>10311</v>
      </c>
      <c r="I26" s="2">
        <v>11310.92</v>
      </c>
      <c r="K26" s="42">
        <f t="shared" si="0"/>
        <v>10723.44</v>
      </c>
      <c r="M26" s="54">
        <v>10724</v>
      </c>
    </row>
    <row r="27" spans="1:13">
      <c r="A27" s="1"/>
      <c r="B27" s="1"/>
      <c r="C27" s="1"/>
      <c r="D27" s="1"/>
      <c r="E27" s="1" t="s">
        <v>161</v>
      </c>
      <c r="F27" s="1"/>
      <c r="G27" s="1"/>
      <c r="H27" s="2">
        <v>10731</v>
      </c>
      <c r="I27" s="16">
        <v>10867.96</v>
      </c>
      <c r="K27" s="43">
        <f t="shared" si="0"/>
        <v>11160.24</v>
      </c>
      <c r="M27" s="54">
        <v>11160</v>
      </c>
    </row>
    <row r="28" spans="1:13" ht="19.5" thickBot="1">
      <c r="A28" s="1"/>
      <c r="B28" s="1"/>
      <c r="C28" s="1"/>
      <c r="D28" s="1"/>
      <c r="E28" s="1"/>
      <c r="F28" s="1"/>
      <c r="G28" s="1"/>
      <c r="H28" s="2"/>
      <c r="I28" s="2">
        <f>SUM(I25:I27)</f>
        <v>22691.93</v>
      </c>
      <c r="K28" s="42"/>
      <c r="L28" s="23">
        <f>SUM(K25:K27)</f>
        <v>22483.68</v>
      </c>
    </row>
    <row r="29" spans="1:13" ht="19.5" thickBot="1">
      <c r="A29" s="1"/>
      <c r="B29" s="1"/>
      <c r="C29" s="1"/>
      <c r="H29" s="4">
        <f>ROUND(H3+H7+H15+H19+SUM(H24:H27),5)</f>
        <v>657266.06999999995</v>
      </c>
      <c r="I29" s="4"/>
      <c r="J29" s="27"/>
      <c r="K29" s="42"/>
    </row>
    <row r="30" spans="1:13">
      <c r="A30" s="1"/>
      <c r="B30" s="1"/>
      <c r="C30" s="45"/>
      <c r="D30" s="45" t="s">
        <v>25</v>
      </c>
      <c r="E30" s="45"/>
      <c r="F30" s="45"/>
      <c r="G30" s="45"/>
      <c r="H30" s="2">
        <f>H29</f>
        <v>657266.06999999995</v>
      </c>
      <c r="I30" s="2">
        <f>SUM(L22)</f>
        <v>0</v>
      </c>
      <c r="J30" s="32">
        <f>SUM(I7+I15+I19+I24+I28)</f>
        <v>636736.76</v>
      </c>
      <c r="K30" s="42">
        <v>684156.71</v>
      </c>
      <c r="L30" s="32">
        <f>SUM(L5:L29)</f>
        <v>684156.71279999998</v>
      </c>
      <c r="M30" s="57">
        <v>684157</v>
      </c>
    </row>
    <row r="31" spans="1:13">
      <c r="A31" s="1"/>
      <c r="B31" s="1"/>
      <c r="C31" s="45"/>
      <c r="D31" s="45"/>
      <c r="E31" s="45"/>
      <c r="F31" s="45"/>
      <c r="G31" s="45"/>
      <c r="H31" s="2"/>
      <c r="I31" s="2"/>
      <c r="J31" s="32"/>
      <c r="K31" s="42"/>
      <c r="L31" s="32"/>
      <c r="M31" s="57"/>
    </row>
    <row r="32" spans="1:13">
      <c r="A32" s="1"/>
      <c r="B32" s="1"/>
      <c r="C32" s="1"/>
      <c r="D32" s="1" t="s">
        <v>27</v>
      </c>
      <c r="E32" s="1"/>
      <c r="F32" s="1"/>
      <c r="G32" s="1"/>
      <c r="H32" s="2"/>
      <c r="I32" s="2"/>
      <c r="K32" s="42"/>
    </row>
    <row r="33" spans="1:12">
      <c r="A33" s="1"/>
      <c r="B33" s="1"/>
      <c r="C33" s="1"/>
      <c r="D33" s="1"/>
      <c r="E33" s="1" t="s">
        <v>28</v>
      </c>
      <c r="F33" s="1"/>
      <c r="G33" s="1"/>
      <c r="H33" s="2"/>
      <c r="I33" s="2"/>
      <c r="K33" s="42"/>
    </row>
    <row r="34" spans="1:12">
      <c r="A34" s="1"/>
      <c r="B34" s="1"/>
      <c r="C34" s="1"/>
      <c r="D34" s="1"/>
      <c r="E34" s="1"/>
      <c r="F34" s="1" t="s">
        <v>29</v>
      </c>
      <c r="G34" s="1"/>
      <c r="H34" s="2">
        <v>301.52</v>
      </c>
      <c r="I34" s="2">
        <v>150</v>
      </c>
      <c r="K34" s="42">
        <f t="shared" si="0"/>
        <v>313.58079999999995</v>
      </c>
    </row>
    <row r="35" spans="1:12">
      <c r="A35" s="1"/>
      <c r="B35" s="1"/>
      <c r="C35" s="1"/>
      <c r="D35" s="1"/>
      <c r="E35" s="1"/>
      <c r="F35" s="1" t="s">
        <v>30</v>
      </c>
      <c r="G35" s="1"/>
      <c r="H35" s="2">
        <v>1488.56</v>
      </c>
      <c r="I35" s="2">
        <v>600</v>
      </c>
      <c r="K35" s="42">
        <f t="shared" si="0"/>
        <v>1548.1024</v>
      </c>
    </row>
    <row r="36" spans="1:12">
      <c r="A36" s="1"/>
      <c r="B36" s="1"/>
      <c r="C36" s="1"/>
      <c r="D36" s="1"/>
      <c r="E36" s="1"/>
      <c r="F36" s="1" t="s">
        <v>31</v>
      </c>
      <c r="G36" s="1"/>
      <c r="H36" s="2">
        <v>36.86</v>
      </c>
      <c r="I36" s="2">
        <v>0</v>
      </c>
      <c r="K36" s="42">
        <f t="shared" si="0"/>
        <v>38.334400000000002</v>
      </c>
    </row>
    <row r="37" spans="1:12">
      <c r="A37" s="1"/>
      <c r="B37" s="1"/>
      <c r="C37" s="1"/>
      <c r="D37" s="1"/>
      <c r="E37" s="1"/>
      <c r="F37" s="1" t="s">
        <v>32</v>
      </c>
      <c r="G37" s="1"/>
      <c r="H37" s="2">
        <v>2011.94</v>
      </c>
      <c r="I37" s="2">
        <v>2184.5500000000002</v>
      </c>
      <c r="K37" s="42">
        <f t="shared" si="0"/>
        <v>2092.4176000000002</v>
      </c>
    </row>
    <row r="38" spans="1:12">
      <c r="A38" s="1"/>
      <c r="B38" s="1"/>
      <c r="C38" s="1"/>
      <c r="D38" s="1"/>
      <c r="E38" s="1"/>
      <c r="F38" s="1" t="s">
        <v>33</v>
      </c>
      <c r="G38" s="1"/>
      <c r="H38" s="2">
        <v>4299.8500000000004</v>
      </c>
      <c r="I38" s="2">
        <v>3288.26</v>
      </c>
      <c r="K38" s="42">
        <f t="shared" si="0"/>
        <v>4471.8440000000001</v>
      </c>
    </row>
    <row r="39" spans="1:12">
      <c r="A39" s="1"/>
      <c r="B39" s="1"/>
      <c r="C39" s="1"/>
      <c r="D39" s="1"/>
      <c r="E39" s="1"/>
      <c r="F39" s="1" t="s">
        <v>34</v>
      </c>
      <c r="G39" s="1"/>
      <c r="H39" s="2">
        <v>4112.41</v>
      </c>
      <c r="I39" s="2">
        <v>10000</v>
      </c>
      <c r="K39" s="42">
        <v>10000</v>
      </c>
    </row>
    <row r="40" spans="1:12">
      <c r="A40" s="1"/>
      <c r="B40" s="1"/>
      <c r="C40" s="1"/>
      <c r="D40" s="1"/>
      <c r="E40" s="1"/>
      <c r="F40" s="1" t="s">
        <v>35</v>
      </c>
      <c r="G40" s="1"/>
      <c r="H40" s="2">
        <v>1525.74</v>
      </c>
      <c r="I40" s="2">
        <v>2500</v>
      </c>
      <c r="K40" s="42">
        <v>2500</v>
      </c>
      <c r="L40" s="23">
        <f>SUM(I30*4%+I30)</f>
        <v>0</v>
      </c>
    </row>
    <row r="41" spans="1:12">
      <c r="A41" s="1"/>
      <c r="B41" s="1"/>
      <c r="C41" s="1"/>
      <c r="D41" s="1"/>
      <c r="E41" s="1"/>
      <c r="F41" s="1" t="s">
        <v>36</v>
      </c>
      <c r="G41" s="1"/>
      <c r="H41" s="2">
        <v>2815.58</v>
      </c>
      <c r="I41" s="2">
        <v>5000</v>
      </c>
      <c r="K41" s="42">
        <v>5000</v>
      </c>
    </row>
    <row r="42" spans="1:12">
      <c r="A42" s="1"/>
      <c r="B42" s="1"/>
      <c r="C42" s="1"/>
      <c r="D42" s="1"/>
      <c r="E42" s="1" t="s">
        <v>147</v>
      </c>
      <c r="F42" s="1"/>
      <c r="G42" s="1"/>
      <c r="H42" s="2"/>
      <c r="I42" s="2">
        <v>2000</v>
      </c>
      <c r="K42" s="48">
        <v>5000</v>
      </c>
    </row>
    <row r="43" spans="1:12">
      <c r="A43" s="1"/>
      <c r="B43" s="1"/>
      <c r="C43" s="1"/>
      <c r="D43" s="1"/>
      <c r="E43" s="1"/>
      <c r="F43" s="1" t="s">
        <v>37</v>
      </c>
      <c r="G43" s="1"/>
      <c r="H43" s="2">
        <v>245</v>
      </c>
      <c r="I43" s="2">
        <v>150</v>
      </c>
      <c r="K43" s="42">
        <v>300</v>
      </c>
    </row>
    <row r="44" spans="1:12">
      <c r="A44" s="1"/>
      <c r="B44" s="1"/>
      <c r="C44" s="1"/>
      <c r="D44" s="1"/>
      <c r="E44" s="1"/>
      <c r="F44" s="1" t="s">
        <v>38</v>
      </c>
      <c r="G44" s="1"/>
      <c r="H44" s="2">
        <v>995.82</v>
      </c>
      <c r="I44" s="2">
        <v>1000</v>
      </c>
      <c r="K44" s="48">
        <v>2800</v>
      </c>
    </row>
    <row r="45" spans="1:12" ht="18" customHeight="1">
      <c r="A45" s="1"/>
      <c r="B45" s="1"/>
      <c r="C45" s="1"/>
      <c r="D45" s="1"/>
      <c r="E45" s="1" t="s">
        <v>148</v>
      </c>
      <c r="F45" s="1"/>
      <c r="G45" s="1"/>
      <c r="H45" s="2"/>
      <c r="I45" s="2">
        <v>75000</v>
      </c>
    </row>
    <row r="46" spans="1:12">
      <c r="A46" s="1"/>
      <c r="B46" s="1"/>
      <c r="C46" s="1"/>
      <c r="D46" s="1"/>
      <c r="E46" s="1"/>
      <c r="F46" s="1" t="s">
        <v>39</v>
      </c>
      <c r="G46" s="1"/>
      <c r="H46" s="2">
        <v>1024.98</v>
      </c>
      <c r="I46" s="2">
        <v>1086.99</v>
      </c>
      <c r="K46" s="42">
        <v>3000</v>
      </c>
    </row>
    <row r="47" spans="1:12">
      <c r="A47" s="1"/>
      <c r="B47" s="1"/>
      <c r="C47" s="1"/>
      <c r="D47" s="1"/>
      <c r="E47" s="1"/>
      <c r="F47" s="1" t="s">
        <v>40</v>
      </c>
      <c r="G47" s="1"/>
      <c r="H47" s="2">
        <v>1919.17</v>
      </c>
      <c r="I47" s="2">
        <v>2000</v>
      </c>
      <c r="K47" s="48">
        <v>2500</v>
      </c>
    </row>
    <row r="48" spans="1:12">
      <c r="A48" s="1"/>
      <c r="B48" s="1"/>
      <c r="C48" s="1"/>
      <c r="D48" s="1"/>
      <c r="E48" s="1"/>
      <c r="F48" s="1" t="s">
        <v>41</v>
      </c>
      <c r="G48" s="1"/>
      <c r="H48" s="2">
        <v>382</v>
      </c>
      <c r="I48" s="2">
        <v>250</v>
      </c>
      <c r="K48" s="42">
        <v>2400</v>
      </c>
    </row>
    <row r="49" spans="1:13">
      <c r="A49" s="1"/>
      <c r="B49" s="1"/>
      <c r="C49" s="1"/>
      <c r="D49" s="1"/>
      <c r="E49" s="1"/>
      <c r="F49" s="1" t="s">
        <v>42</v>
      </c>
      <c r="G49" s="1"/>
      <c r="H49" s="2">
        <v>24807.85</v>
      </c>
      <c r="I49" s="2">
        <v>50000</v>
      </c>
      <c r="K49" s="42">
        <v>44000</v>
      </c>
    </row>
    <row r="50" spans="1:13">
      <c r="A50" s="1"/>
      <c r="B50" s="1"/>
      <c r="C50" s="1"/>
      <c r="D50" s="1"/>
      <c r="E50" s="1"/>
      <c r="F50" s="1" t="s">
        <v>43</v>
      </c>
      <c r="G50" s="1"/>
      <c r="H50" s="2">
        <v>1352.2</v>
      </c>
      <c r="I50" s="2">
        <v>2000</v>
      </c>
      <c r="K50" s="42">
        <f t="shared" si="0"/>
        <v>1406.288</v>
      </c>
    </row>
    <row r="51" spans="1:13">
      <c r="A51" s="1"/>
      <c r="B51" s="1"/>
      <c r="C51" s="1"/>
      <c r="D51" s="1"/>
      <c r="E51" s="1"/>
      <c r="F51" s="1" t="s">
        <v>44</v>
      </c>
      <c r="G51" s="1"/>
      <c r="H51" s="2">
        <v>9400</v>
      </c>
      <c r="I51" s="2">
        <v>8900</v>
      </c>
      <c r="K51" s="42">
        <v>9800</v>
      </c>
    </row>
    <row r="52" spans="1:13">
      <c r="A52" s="1"/>
      <c r="B52" s="1"/>
      <c r="C52" s="1"/>
      <c r="D52" s="1"/>
      <c r="E52" s="1"/>
      <c r="F52" s="1" t="s">
        <v>45</v>
      </c>
      <c r="G52" s="1"/>
      <c r="H52" s="2">
        <v>2434</v>
      </c>
      <c r="I52" s="2">
        <v>2184</v>
      </c>
      <c r="K52" s="42">
        <v>2600</v>
      </c>
    </row>
    <row r="53" spans="1:13">
      <c r="A53" s="1"/>
      <c r="B53" s="1"/>
      <c r="C53" s="1"/>
      <c r="D53" s="1"/>
      <c r="E53" s="1"/>
      <c r="F53" s="1" t="s">
        <v>46</v>
      </c>
      <c r="G53" s="1"/>
      <c r="H53" s="2">
        <v>2331.71</v>
      </c>
      <c r="I53" s="2">
        <v>2500</v>
      </c>
      <c r="K53" s="42">
        <f t="shared" si="0"/>
        <v>2424.9784</v>
      </c>
    </row>
    <row r="54" spans="1:13">
      <c r="A54" s="1"/>
      <c r="B54" s="1"/>
      <c r="C54" s="1"/>
      <c r="D54" s="1"/>
      <c r="E54" s="1"/>
      <c r="F54" s="1" t="s">
        <v>47</v>
      </c>
      <c r="G54" s="1"/>
      <c r="H54" s="2">
        <v>6300</v>
      </c>
      <c r="I54" s="2">
        <v>6900</v>
      </c>
      <c r="K54" s="42">
        <f t="shared" si="0"/>
        <v>6552</v>
      </c>
    </row>
    <row r="55" spans="1:13" ht="19.5" thickBot="1">
      <c r="A55" s="1"/>
      <c r="B55" s="1"/>
      <c r="C55" s="1"/>
      <c r="D55" s="1"/>
      <c r="E55" s="1"/>
      <c r="F55" s="37" t="s">
        <v>48</v>
      </c>
      <c r="G55" s="37"/>
      <c r="H55" s="38">
        <v>17412.939999999999</v>
      </c>
      <c r="I55" s="39">
        <v>19324</v>
      </c>
      <c r="K55" s="42">
        <v>20684</v>
      </c>
    </row>
    <row r="56" spans="1:13">
      <c r="A56" s="1"/>
      <c r="B56" s="17"/>
      <c r="C56" s="17"/>
      <c r="D56" s="17"/>
      <c r="E56" s="17"/>
      <c r="F56" s="17" t="s">
        <v>173</v>
      </c>
      <c r="G56" s="17"/>
      <c r="H56" s="46"/>
      <c r="I56" s="46"/>
      <c r="J56" s="47"/>
      <c r="K56" s="48">
        <v>800</v>
      </c>
    </row>
    <row r="57" spans="1:13">
      <c r="A57" s="1"/>
      <c r="B57" s="1"/>
      <c r="C57" s="1"/>
      <c r="D57" s="1"/>
      <c r="E57" s="1" t="s">
        <v>49</v>
      </c>
      <c r="F57" s="1"/>
      <c r="G57" s="1"/>
      <c r="H57" s="2">
        <f>ROUND(SUM(H33:H55),5)</f>
        <v>85198.13</v>
      </c>
      <c r="I57" s="2">
        <f>SUM(I34:I55)</f>
        <v>197017.8</v>
      </c>
      <c r="J57" s="23">
        <v>197017.8</v>
      </c>
      <c r="K57" s="42">
        <f>SUM(K34:K56)</f>
        <v>130231.54560000001</v>
      </c>
      <c r="L57" s="23">
        <f>SUM(K34:K56)</f>
        <v>130231.54560000001</v>
      </c>
      <c r="M57" s="54">
        <v>130232</v>
      </c>
    </row>
    <row r="58" spans="1:13">
      <c r="A58" s="1"/>
      <c r="B58" s="1"/>
      <c r="C58" s="1"/>
      <c r="D58" s="1"/>
      <c r="E58" s="1" t="s">
        <v>50</v>
      </c>
      <c r="F58" s="1"/>
      <c r="G58" s="1"/>
      <c r="H58" s="2"/>
      <c r="I58" s="2"/>
      <c r="K58" s="42"/>
    </row>
    <row r="59" spans="1:13">
      <c r="A59" s="1"/>
      <c r="B59" s="1"/>
      <c r="C59" s="1"/>
      <c r="D59" s="1"/>
      <c r="E59" s="1"/>
      <c r="F59" s="1" t="s">
        <v>51</v>
      </c>
      <c r="G59" s="1"/>
      <c r="H59" s="2"/>
      <c r="I59" s="2"/>
      <c r="K59" s="42"/>
    </row>
    <row r="60" spans="1:13">
      <c r="A60" s="1"/>
      <c r="B60" s="1"/>
      <c r="C60" s="1"/>
      <c r="D60" s="1"/>
      <c r="E60" s="1"/>
      <c r="F60" s="1"/>
      <c r="G60" s="1" t="s">
        <v>52</v>
      </c>
      <c r="H60" s="2">
        <v>1164.5</v>
      </c>
      <c r="I60" s="2">
        <v>22464</v>
      </c>
      <c r="K60" s="42">
        <v>23712</v>
      </c>
    </row>
    <row r="61" spans="1:13">
      <c r="A61" s="1"/>
      <c r="B61" s="1"/>
      <c r="C61" s="1"/>
      <c r="D61" s="1"/>
      <c r="E61" s="1"/>
      <c r="F61" s="1"/>
      <c r="G61" s="17" t="s">
        <v>53</v>
      </c>
      <c r="H61" s="46">
        <v>32415.64</v>
      </c>
      <c r="I61" s="46">
        <v>42900</v>
      </c>
      <c r="J61" s="47"/>
      <c r="K61" s="49">
        <v>44616</v>
      </c>
    </row>
    <row r="62" spans="1:13">
      <c r="A62" s="1"/>
      <c r="B62" s="1"/>
      <c r="C62" s="1"/>
      <c r="D62" s="1"/>
      <c r="E62" s="1"/>
      <c r="F62" s="1"/>
      <c r="G62" s="1" t="s">
        <v>54</v>
      </c>
      <c r="H62" s="2">
        <v>90779.04</v>
      </c>
      <c r="I62" s="2">
        <v>92770.07</v>
      </c>
      <c r="K62" s="42">
        <f t="shared" si="0"/>
        <v>94410.2016</v>
      </c>
    </row>
    <row r="63" spans="1:13">
      <c r="A63" s="1"/>
      <c r="B63" s="1"/>
      <c r="C63" s="1"/>
      <c r="D63" s="1"/>
      <c r="E63" s="1"/>
      <c r="F63" s="1"/>
      <c r="G63" s="1" t="s">
        <v>55</v>
      </c>
      <c r="H63" s="2">
        <v>5955.72</v>
      </c>
      <c r="I63" s="2">
        <v>0</v>
      </c>
      <c r="K63" s="42"/>
    </row>
    <row r="64" spans="1:13">
      <c r="A64" s="1"/>
      <c r="B64" s="1"/>
      <c r="C64" s="1"/>
      <c r="D64" s="1"/>
      <c r="E64" s="1"/>
      <c r="F64" s="1"/>
      <c r="G64" s="1" t="s">
        <v>56</v>
      </c>
      <c r="H64" s="2">
        <v>46680.9</v>
      </c>
      <c r="I64" s="2">
        <v>41808</v>
      </c>
      <c r="K64" s="42">
        <v>21216</v>
      </c>
    </row>
    <row r="65" spans="1:17">
      <c r="A65" s="1"/>
      <c r="B65" s="1"/>
      <c r="C65" s="1"/>
      <c r="D65" s="1"/>
      <c r="E65" s="1"/>
      <c r="F65" s="1" t="s">
        <v>162</v>
      </c>
      <c r="G65" s="1"/>
      <c r="H65" s="2"/>
      <c r="I65" s="2"/>
      <c r="K65" s="42">
        <v>21216</v>
      </c>
    </row>
    <row r="66" spans="1:17">
      <c r="A66" s="1"/>
      <c r="B66" s="1"/>
      <c r="C66" s="1"/>
      <c r="D66" s="1"/>
      <c r="E66" s="1"/>
      <c r="F66" s="1"/>
      <c r="G66" s="1" t="s">
        <v>57</v>
      </c>
      <c r="H66" s="2">
        <v>28521</v>
      </c>
      <c r="I66" s="2">
        <v>31968</v>
      </c>
      <c r="K66" s="42">
        <v>39520</v>
      </c>
    </row>
    <row r="67" spans="1:17" ht="19.5" thickBot="1">
      <c r="A67" s="1"/>
      <c r="B67" s="1"/>
      <c r="C67" s="1"/>
      <c r="D67" s="1"/>
      <c r="E67" s="1"/>
      <c r="F67" s="1"/>
      <c r="G67" s="1" t="s">
        <v>58</v>
      </c>
      <c r="H67" s="3">
        <v>375</v>
      </c>
      <c r="I67" s="2">
        <v>2000</v>
      </c>
      <c r="K67" s="43">
        <f t="shared" si="0"/>
        <v>390</v>
      </c>
    </row>
    <row r="68" spans="1:17">
      <c r="A68" s="1"/>
      <c r="B68" s="1"/>
      <c r="C68" s="1"/>
      <c r="D68" s="1"/>
      <c r="E68" s="1"/>
      <c r="F68" s="1" t="s">
        <v>59</v>
      </c>
      <c r="G68" s="1"/>
      <c r="H68" s="2">
        <f>ROUND(SUM(H59:H67),5)</f>
        <v>205891.8</v>
      </c>
      <c r="I68" s="2">
        <f>SUM(I60:I67)</f>
        <v>233910.07</v>
      </c>
      <c r="K68" s="42">
        <f>SUM(K60:K67)</f>
        <v>245080.2016</v>
      </c>
    </row>
    <row r="69" spans="1:17">
      <c r="A69" s="1"/>
      <c r="B69" s="1"/>
      <c r="C69" s="1"/>
      <c r="D69" s="1"/>
      <c r="E69" s="1"/>
      <c r="F69" s="1" t="s">
        <v>60</v>
      </c>
      <c r="G69" s="1"/>
      <c r="H69" s="2">
        <v>16572.87</v>
      </c>
      <c r="I69" s="2">
        <v>23590</v>
      </c>
      <c r="K69" s="42">
        <f t="shared" ref="K69:K134" si="1">SUM(H69*4%+H69)</f>
        <v>17235.784799999998</v>
      </c>
    </row>
    <row r="70" spans="1:17" ht="19.5" thickBot="1">
      <c r="A70" s="1"/>
      <c r="B70" s="1"/>
      <c r="C70" s="1"/>
      <c r="D70" s="1"/>
      <c r="E70" s="17"/>
      <c r="F70" s="37" t="s">
        <v>61</v>
      </c>
      <c r="G70" s="37"/>
      <c r="H70" s="38">
        <v>6672.62</v>
      </c>
      <c r="I70" s="39">
        <v>9000</v>
      </c>
      <c r="K70" s="42">
        <v>9000</v>
      </c>
    </row>
    <row r="71" spans="1:17">
      <c r="A71" s="1"/>
      <c r="B71" s="1"/>
      <c r="C71" s="1"/>
      <c r="D71" s="1"/>
      <c r="E71" s="17"/>
      <c r="F71" s="17" t="s">
        <v>174</v>
      </c>
      <c r="G71" s="17"/>
      <c r="H71" s="46"/>
      <c r="I71" s="46"/>
      <c r="J71" s="47"/>
      <c r="K71" s="48">
        <v>25000</v>
      </c>
      <c r="M71" s="55"/>
    </row>
    <row r="72" spans="1:17" ht="19.5" thickBot="1">
      <c r="A72" s="1"/>
      <c r="B72" s="1"/>
      <c r="C72" s="1"/>
      <c r="D72" s="1"/>
      <c r="E72" s="1" t="s">
        <v>62</v>
      </c>
      <c r="F72" s="1"/>
      <c r="G72" s="1"/>
      <c r="H72" s="2">
        <f>ROUND(H58+SUM(H68:H70),5)</f>
        <v>229137.29</v>
      </c>
      <c r="I72" s="3">
        <f>SUM(I68:I70)</f>
        <v>266500.07</v>
      </c>
      <c r="J72" s="23">
        <v>266500.07</v>
      </c>
      <c r="K72" s="42">
        <f>SUM(K68+K69+K70+K71)</f>
        <v>296315.98639999999</v>
      </c>
      <c r="L72" s="23">
        <f>SUM(K68:K71)</f>
        <v>296315.98639999999</v>
      </c>
      <c r="M72" s="54">
        <v>296316</v>
      </c>
    </row>
    <row r="73" spans="1:17">
      <c r="A73" s="1"/>
      <c r="B73" s="1"/>
      <c r="C73" s="1"/>
      <c r="D73" s="1"/>
      <c r="E73" s="1" t="s">
        <v>63</v>
      </c>
      <c r="F73" s="1"/>
      <c r="G73" s="1"/>
      <c r="H73" s="2"/>
      <c r="I73" s="2"/>
      <c r="K73" s="42"/>
    </row>
    <row r="74" spans="1:17">
      <c r="A74" s="1"/>
      <c r="B74" s="1"/>
      <c r="C74" s="1"/>
      <c r="D74" s="1"/>
      <c r="E74" s="1"/>
      <c r="F74" s="1" t="s">
        <v>64</v>
      </c>
      <c r="G74" s="1"/>
      <c r="H74" s="2">
        <v>5348.19</v>
      </c>
      <c r="I74" s="2">
        <v>3848</v>
      </c>
      <c r="K74" s="42">
        <f t="shared" si="1"/>
        <v>5562.1175999999996</v>
      </c>
    </row>
    <row r="75" spans="1:17">
      <c r="A75" s="1"/>
      <c r="B75" s="1"/>
      <c r="C75" s="1"/>
      <c r="D75" s="1"/>
      <c r="E75" s="1"/>
      <c r="F75" s="1" t="s">
        <v>65</v>
      </c>
      <c r="G75" s="1"/>
      <c r="H75" s="2">
        <v>5584.71</v>
      </c>
      <c r="I75" s="2">
        <v>10000</v>
      </c>
      <c r="K75" s="42">
        <f t="shared" si="1"/>
        <v>5808.0983999999999</v>
      </c>
    </row>
    <row r="76" spans="1:17">
      <c r="A76" s="1"/>
      <c r="B76" s="1"/>
      <c r="C76" s="1"/>
      <c r="D76" s="1"/>
      <c r="E76" s="1"/>
      <c r="F76" s="17" t="s">
        <v>66</v>
      </c>
      <c r="G76" s="17"/>
      <c r="H76" s="46">
        <v>4111.55</v>
      </c>
      <c r="I76" s="46">
        <v>5000</v>
      </c>
      <c r="J76" s="47"/>
      <c r="K76" s="48">
        <v>7000</v>
      </c>
    </row>
    <row r="77" spans="1:17">
      <c r="A77" s="1"/>
      <c r="B77" s="1"/>
      <c r="C77" s="1"/>
      <c r="D77" s="1"/>
      <c r="E77" s="1"/>
      <c r="F77" s="1" t="s">
        <v>67</v>
      </c>
      <c r="G77" s="1"/>
      <c r="H77" s="2">
        <v>151.83000000000001</v>
      </c>
      <c r="I77" s="2">
        <v>500</v>
      </c>
      <c r="K77" s="42">
        <f t="shared" si="1"/>
        <v>157.90320000000003</v>
      </c>
    </row>
    <row r="78" spans="1:17">
      <c r="A78" s="1"/>
      <c r="B78" s="1"/>
      <c r="C78" s="1"/>
      <c r="D78" s="1"/>
      <c r="E78" s="1" t="s">
        <v>149</v>
      </c>
      <c r="F78" s="1"/>
      <c r="G78" s="1"/>
      <c r="H78" s="2"/>
      <c r="I78" s="2">
        <v>500</v>
      </c>
      <c r="K78" s="42">
        <v>500</v>
      </c>
    </row>
    <row r="79" spans="1:17" s="23" customFormat="1" ht="19.5" thickBot="1">
      <c r="A79" s="1"/>
      <c r="B79" s="1"/>
      <c r="C79" s="1"/>
      <c r="D79" s="1"/>
      <c r="E79" s="1"/>
      <c r="F79" s="1" t="s">
        <v>68</v>
      </c>
      <c r="G79" s="1"/>
      <c r="H79" s="3">
        <v>1182</v>
      </c>
      <c r="I79" s="16">
        <v>750</v>
      </c>
      <c r="K79" s="43">
        <f t="shared" si="1"/>
        <v>1229.28</v>
      </c>
      <c r="M79" s="54"/>
      <c r="N79"/>
      <c r="O79"/>
      <c r="P79"/>
      <c r="Q79"/>
    </row>
    <row r="80" spans="1:17" s="23" customFormat="1" ht="19.5" thickBot="1">
      <c r="A80" s="1"/>
      <c r="B80" s="1"/>
      <c r="C80" s="1"/>
      <c r="D80" s="1"/>
      <c r="E80" s="1" t="s">
        <v>69</v>
      </c>
      <c r="F80" s="1"/>
      <c r="G80" s="1"/>
      <c r="H80" s="2">
        <f>ROUND(SUM(H73:H79),5)</f>
        <v>16378.28</v>
      </c>
      <c r="I80" s="3">
        <f>SUM(I74:I79)</f>
        <v>20598</v>
      </c>
      <c r="J80" s="23">
        <v>20598</v>
      </c>
      <c r="K80" s="42">
        <f>SUM(K74:K79)</f>
        <v>20257.3992</v>
      </c>
      <c r="L80" s="23">
        <f>SUM(K74:K79)</f>
        <v>20257.3992</v>
      </c>
      <c r="M80" s="54">
        <v>20257</v>
      </c>
      <c r="N80"/>
      <c r="O80"/>
      <c r="P80"/>
      <c r="Q80"/>
    </row>
    <row r="81" spans="1:17" s="23" customFormat="1">
      <c r="A81" s="1"/>
      <c r="B81" s="1"/>
      <c r="C81" s="1"/>
      <c r="D81" s="1"/>
      <c r="E81" s="1" t="s">
        <v>70</v>
      </c>
      <c r="F81" s="1"/>
      <c r="G81" s="1"/>
      <c r="H81" s="2"/>
      <c r="I81" s="2"/>
      <c r="K81" s="42"/>
      <c r="M81" s="54"/>
      <c r="N81"/>
      <c r="O81"/>
      <c r="P81"/>
      <c r="Q81"/>
    </row>
    <row r="82" spans="1:17" s="23" customFormat="1">
      <c r="A82" s="1"/>
      <c r="B82" s="1"/>
      <c r="C82" s="1"/>
      <c r="D82" s="1"/>
      <c r="E82" s="1"/>
      <c r="F82" s="1" t="s">
        <v>71</v>
      </c>
      <c r="G82" s="1"/>
      <c r="H82" s="2">
        <v>3958.75</v>
      </c>
      <c r="I82" s="2">
        <v>2426.7600000000002</v>
      </c>
      <c r="K82" s="42">
        <f t="shared" si="1"/>
        <v>4117.1000000000004</v>
      </c>
      <c r="M82" s="54"/>
      <c r="N82"/>
      <c r="O82"/>
      <c r="P82"/>
      <c r="Q82"/>
    </row>
    <row r="83" spans="1:17" s="23" customFormat="1">
      <c r="A83" s="1"/>
      <c r="B83" s="1"/>
      <c r="C83" s="1"/>
      <c r="D83" s="1"/>
      <c r="E83" s="1"/>
      <c r="F83" s="1" t="s">
        <v>72</v>
      </c>
      <c r="G83" s="1"/>
      <c r="H83" s="2">
        <v>3370.1</v>
      </c>
      <c r="I83" s="2">
        <v>4280.4799999999996</v>
      </c>
      <c r="K83" s="42">
        <f t="shared" si="1"/>
        <v>3504.904</v>
      </c>
      <c r="M83" s="54"/>
      <c r="N83"/>
      <c r="O83"/>
      <c r="P83"/>
      <c r="Q83"/>
    </row>
    <row r="84" spans="1:17" s="23" customFormat="1">
      <c r="A84" s="1"/>
      <c r="B84" s="1"/>
      <c r="C84" s="1"/>
      <c r="D84" s="1"/>
      <c r="E84" s="1" t="s">
        <v>151</v>
      </c>
      <c r="F84" s="1"/>
      <c r="G84" s="1"/>
      <c r="H84" s="2"/>
      <c r="I84" s="2">
        <v>1000</v>
      </c>
      <c r="K84" s="42">
        <v>1000</v>
      </c>
      <c r="M84" s="54"/>
      <c r="N84"/>
      <c r="O84"/>
      <c r="P84"/>
      <c r="Q84"/>
    </row>
    <row r="85" spans="1:17" s="23" customFormat="1">
      <c r="A85" s="1"/>
      <c r="B85" s="1"/>
      <c r="C85" s="1"/>
      <c r="D85" s="1"/>
      <c r="E85" s="1"/>
      <c r="F85" s="1" t="s">
        <v>73</v>
      </c>
      <c r="G85" s="1"/>
      <c r="H85" s="2">
        <v>104.63</v>
      </c>
      <c r="I85" s="2">
        <v>731.14</v>
      </c>
      <c r="K85" s="42">
        <f t="shared" si="1"/>
        <v>108.81519999999999</v>
      </c>
      <c r="M85" s="54"/>
      <c r="N85"/>
      <c r="O85"/>
      <c r="P85"/>
      <c r="Q85"/>
    </row>
    <row r="86" spans="1:17" s="23" customFormat="1">
      <c r="A86" s="1"/>
      <c r="B86" s="1"/>
      <c r="C86" s="1"/>
      <c r="D86" s="1"/>
      <c r="E86" s="1"/>
      <c r="F86" s="1" t="s">
        <v>74</v>
      </c>
      <c r="G86" s="1"/>
      <c r="H86" s="2">
        <v>70.319999999999993</v>
      </c>
      <c r="I86" s="2">
        <v>1500</v>
      </c>
      <c r="K86" s="42">
        <f t="shared" si="1"/>
        <v>73.132799999999989</v>
      </c>
      <c r="M86" s="54"/>
      <c r="N86"/>
      <c r="O86"/>
      <c r="P86"/>
      <c r="Q86"/>
    </row>
    <row r="87" spans="1:17" s="23" customFormat="1">
      <c r="A87" s="1"/>
      <c r="B87" s="1"/>
      <c r="C87" s="1"/>
      <c r="D87" s="1"/>
      <c r="E87" s="1" t="s">
        <v>150</v>
      </c>
      <c r="F87" s="1"/>
      <c r="G87" s="1"/>
      <c r="H87" s="2"/>
      <c r="I87" s="2">
        <v>323</v>
      </c>
      <c r="K87" s="42">
        <v>323</v>
      </c>
      <c r="M87" s="54"/>
      <c r="N87"/>
      <c r="O87"/>
      <c r="P87"/>
      <c r="Q87"/>
    </row>
    <row r="88" spans="1:17" s="23" customFormat="1" ht="19.5" thickBot="1">
      <c r="A88" s="1"/>
      <c r="B88" s="1"/>
      <c r="C88" s="1"/>
      <c r="D88" s="1"/>
      <c r="E88" s="1"/>
      <c r="F88" s="1" t="s">
        <v>75</v>
      </c>
      <c r="G88" s="1"/>
      <c r="H88" s="3">
        <v>152.87</v>
      </c>
      <c r="I88" s="16">
        <v>150</v>
      </c>
      <c r="K88" s="43">
        <f t="shared" si="1"/>
        <v>158.98480000000001</v>
      </c>
      <c r="M88" s="54"/>
      <c r="N88"/>
      <c r="O88"/>
      <c r="P88"/>
      <c r="Q88"/>
    </row>
    <row r="89" spans="1:17" s="23" customFormat="1">
      <c r="A89" s="1"/>
      <c r="B89" s="1"/>
      <c r="C89" s="1"/>
      <c r="D89" s="1"/>
      <c r="E89" s="1" t="s">
        <v>76</v>
      </c>
      <c r="F89" s="1"/>
      <c r="G89" s="1"/>
      <c r="H89" s="2">
        <f>ROUND(SUM(H81:H88),5)</f>
        <v>7656.67</v>
      </c>
      <c r="I89" s="2">
        <f>SUM(I82:I88)</f>
        <v>10411.379999999999</v>
      </c>
      <c r="J89" s="23">
        <v>10411.379999999999</v>
      </c>
      <c r="K89" s="42">
        <f>SUM(K82:K88)</f>
        <v>9285.9367999999995</v>
      </c>
      <c r="L89" s="23">
        <f>SUM(K82:K88)</f>
        <v>9285.9367999999995</v>
      </c>
      <c r="M89" s="54">
        <v>9286</v>
      </c>
      <c r="N89"/>
      <c r="O89"/>
      <c r="P89"/>
      <c r="Q89"/>
    </row>
    <row r="90" spans="1:17" s="23" customFormat="1">
      <c r="A90" s="1"/>
      <c r="B90" s="1"/>
      <c r="C90" s="1"/>
      <c r="D90" s="1"/>
      <c r="E90" s="1" t="s">
        <v>77</v>
      </c>
      <c r="F90" s="1"/>
      <c r="G90" s="1"/>
      <c r="H90" s="2"/>
      <c r="I90" s="2"/>
      <c r="K90" s="42"/>
      <c r="M90" s="54"/>
      <c r="N90"/>
      <c r="O90"/>
      <c r="P90"/>
      <c r="Q90"/>
    </row>
    <row r="91" spans="1:17" s="23" customFormat="1">
      <c r="A91" s="1"/>
      <c r="B91" s="1"/>
      <c r="C91" s="1"/>
      <c r="D91" s="1"/>
      <c r="E91" s="1"/>
      <c r="F91" s="1" t="s">
        <v>78</v>
      </c>
      <c r="G91" s="1"/>
      <c r="H91" s="2">
        <v>681.82</v>
      </c>
      <c r="I91" s="2">
        <v>3000</v>
      </c>
      <c r="K91" s="42">
        <v>1500</v>
      </c>
      <c r="M91" s="54"/>
      <c r="N91"/>
      <c r="O91"/>
      <c r="P91"/>
      <c r="Q91"/>
    </row>
    <row r="92" spans="1:17" s="23" customFormat="1">
      <c r="A92" s="1"/>
      <c r="B92" s="1"/>
      <c r="C92" s="1"/>
      <c r="D92" s="1"/>
      <c r="E92" s="1"/>
      <c r="F92" s="1" t="s">
        <v>79</v>
      </c>
      <c r="G92" s="1"/>
      <c r="H92" s="2">
        <v>457.85</v>
      </c>
      <c r="I92" s="2">
        <v>1000</v>
      </c>
      <c r="K92" s="42">
        <f t="shared" si="1"/>
        <v>476.16400000000004</v>
      </c>
      <c r="M92" s="54"/>
      <c r="N92"/>
      <c r="O92"/>
      <c r="P92"/>
      <c r="Q92"/>
    </row>
    <row r="93" spans="1:17" s="23" customFormat="1">
      <c r="A93" s="1"/>
      <c r="B93" s="1"/>
      <c r="C93" s="1"/>
      <c r="D93" s="1"/>
      <c r="E93" s="1"/>
      <c r="F93" s="1" t="s">
        <v>80</v>
      </c>
      <c r="G93" s="1"/>
      <c r="H93" s="2">
        <v>234.22</v>
      </c>
      <c r="I93" s="2">
        <v>193.62</v>
      </c>
      <c r="K93" s="42">
        <f t="shared" si="1"/>
        <v>243.58879999999999</v>
      </c>
      <c r="M93" s="54"/>
      <c r="N93"/>
      <c r="O93"/>
      <c r="P93"/>
      <c r="Q93"/>
    </row>
    <row r="94" spans="1:17" s="23" customFormat="1">
      <c r="A94" s="1"/>
      <c r="B94" s="1"/>
      <c r="C94" s="1"/>
      <c r="D94" s="1"/>
      <c r="E94" s="1"/>
      <c r="F94" s="1" t="s">
        <v>81</v>
      </c>
      <c r="G94" s="1"/>
      <c r="H94" s="2">
        <v>485.6</v>
      </c>
      <c r="I94" s="2">
        <v>187.92</v>
      </c>
      <c r="K94" s="42">
        <f t="shared" si="1"/>
        <v>505.024</v>
      </c>
      <c r="M94" s="54"/>
      <c r="N94"/>
      <c r="O94"/>
      <c r="P94"/>
      <c r="Q94"/>
    </row>
    <row r="95" spans="1:17">
      <c r="A95" s="1"/>
      <c r="B95" s="1"/>
      <c r="C95" s="1"/>
      <c r="D95" s="1"/>
      <c r="E95" s="1"/>
      <c r="F95" s="1" t="s">
        <v>82</v>
      </c>
      <c r="G95" s="1"/>
      <c r="H95" s="2">
        <v>1293</v>
      </c>
      <c r="I95" s="2">
        <v>1893.8</v>
      </c>
      <c r="K95" s="42">
        <f t="shared" si="1"/>
        <v>1344.72</v>
      </c>
    </row>
    <row r="96" spans="1:17" ht="19.5" thickBot="1">
      <c r="A96" s="1"/>
      <c r="B96" s="1"/>
      <c r="C96" s="1"/>
      <c r="D96" s="1"/>
      <c r="E96" s="1"/>
      <c r="F96" s="1" t="s">
        <v>83</v>
      </c>
      <c r="G96" s="1"/>
      <c r="H96" s="3">
        <v>1045.76</v>
      </c>
      <c r="I96" s="3">
        <v>460.75</v>
      </c>
      <c r="K96" s="43">
        <v>1500</v>
      </c>
    </row>
    <row r="97" spans="1:13">
      <c r="A97" s="1"/>
      <c r="B97" s="1"/>
      <c r="C97" s="1"/>
      <c r="D97" s="1"/>
      <c r="E97" s="1" t="s">
        <v>84</v>
      </c>
      <c r="F97" s="1"/>
      <c r="G97" s="1"/>
      <c r="H97" s="2">
        <f>ROUND(SUM(H90:H96),5)</f>
        <v>4198.25</v>
      </c>
      <c r="I97" s="2">
        <f>ROUND(SUM(I91:I96),5)</f>
        <v>6736.09</v>
      </c>
      <c r="J97" s="23">
        <v>6736.09</v>
      </c>
      <c r="K97" s="42">
        <f>SUM(K91:K96)</f>
        <v>5569.4967999999999</v>
      </c>
      <c r="L97" s="23">
        <f>SUM(K90:K96)</f>
        <v>5569.4967999999999</v>
      </c>
      <c r="M97" s="54">
        <v>5570</v>
      </c>
    </row>
    <row r="98" spans="1:13">
      <c r="A98" s="1"/>
      <c r="B98" s="1"/>
      <c r="C98" s="1"/>
      <c r="D98" s="1"/>
      <c r="E98" s="1" t="s">
        <v>85</v>
      </c>
      <c r="F98" s="1"/>
      <c r="G98" s="1"/>
      <c r="H98" s="2"/>
      <c r="K98" s="42"/>
    </row>
    <row r="99" spans="1:13">
      <c r="A99" s="1"/>
      <c r="B99" s="1"/>
      <c r="C99" s="1"/>
      <c r="D99" s="1"/>
      <c r="E99" s="1"/>
      <c r="F99" s="1" t="s">
        <v>86</v>
      </c>
      <c r="G99" s="1"/>
      <c r="H99" s="2">
        <v>1392.11</v>
      </c>
      <c r="I99" s="2">
        <v>750</v>
      </c>
      <c r="K99" s="42">
        <f t="shared" si="1"/>
        <v>1447.7944</v>
      </c>
    </row>
    <row r="100" spans="1:13">
      <c r="A100" s="1"/>
      <c r="B100" s="1"/>
      <c r="C100" s="1"/>
      <c r="D100" s="1"/>
      <c r="E100" s="1"/>
      <c r="F100" s="1" t="s">
        <v>87</v>
      </c>
      <c r="G100" s="1"/>
      <c r="H100" s="2">
        <v>95004</v>
      </c>
    </row>
    <row r="101" spans="1:13">
      <c r="A101" s="1"/>
      <c r="B101" s="1"/>
      <c r="C101" s="1"/>
      <c r="D101" s="1"/>
      <c r="E101" s="1" t="s">
        <v>152</v>
      </c>
      <c r="F101" s="1"/>
      <c r="G101" s="1"/>
      <c r="H101" s="2"/>
      <c r="I101" s="2">
        <v>700</v>
      </c>
      <c r="K101" s="42">
        <v>700</v>
      </c>
    </row>
    <row r="102" spans="1:13">
      <c r="A102" s="1"/>
      <c r="B102" s="1"/>
      <c r="C102" s="1"/>
      <c r="D102" s="1"/>
      <c r="E102" s="1"/>
      <c r="F102" s="1" t="s">
        <v>88</v>
      </c>
      <c r="G102" s="1"/>
      <c r="H102" s="2">
        <v>703.92</v>
      </c>
      <c r="I102" s="2">
        <v>700</v>
      </c>
      <c r="K102" s="42">
        <f t="shared" si="1"/>
        <v>732.07679999999993</v>
      </c>
    </row>
    <row r="103" spans="1:13">
      <c r="A103" s="1"/>
      <c r="B103" s="1"/>
      <c r="C103" s="1"/>
      <c r="D103" s="1"/>
      <c r="E103" s="1" t="s">
        <v>156</v>
      </c>
      <c r="F103" s="1"/>
      <c r="G103" s="1"/>
      <c r="H103" s="2"/>
      <c r="I103" s="2">
        <v>0</v>
      </c>
      <c r="K103" s="42">
        <v>500</v>
      </c>
    </row>
    <row r="104" spans="1:13">
      <c r="A104" s="1"/>
      <c r="B104" s="1"/>
      <c r="C104" s="1"/>
      <c r="D104" s="1"/>
      <c r="E104" s="1" t="s">
        <v>157</v>
      </c>
      <c r="F104" s="1"/>
      <c r="G104" s="1"/>
      <c r="H104" s="2"/>
      <c r="I104" s="2">
        <v>0</v>
      </c>
      <c r="K104" s="42">
        <v>500</v>
      </c>
    </row>
    <row r="105" spans="1:13" ht="19.5" thickBot="1">
      <c r="A105" s="1"/>
      <c r="B105" s="1"/>
      <c r="C105" s="1"/>
      <c r="D105" s="1"/>
      <c r="E105" s="1"/>
      <c r="F105" s="1" t="s">
        <v>89</v>
      </c>
      <c r="G105" s="1"/>
      <c r="H105" s="3">
        <v>71.89</v>
      </c>
      <c r="K105" s="43">
        <v>75</v>
      </c>
    </row>
    <row r="106" spans="1:13">
      <c r="A106" s="1"/>
      <c r="B106" s="1"/>
      <c r="C106" s="1"/>
      <c r="D106" s="1"/>
      <c r="E106" s="1" t="s">
        <v>90</v>
      </c>
      <c r="F106" s="1"/>
      <c r="G106" s="1"/>
      <c r="H106" s="2">
        <f>ROUND(SUM(H98:H105),5)</f>
        <v>97171.92</v>
      </c>
      <c r="I106" s="2">
        <f>SUM(I99:I105)</f>
        <v>2150</v>
      </c>
      <c r="J106" s="23">
        <v>2150</v>
      </c>
      <c r="K106" s="42">
        <f>SUM(K99:K105)</f>
        <v>3954.8711999999996</v>
      </c>
      <c r="L106" s="23">
        <f>SUM(K98:K105)</f>
        <v>3954.8711999999996</v>
      </c>
      <c r="M106" s="54">
        <v>3955</v>
      </c>
    </row>
    <row r="107" spans="1:13" hidden="1">
      <c r="A107" s="1"/>
      <c r="B107" s="1"/>
      <c r="C107" s="1"/>
      <c r="D107" s="1"/>
      <c r="E107" s="1" t="s">
        <v>91</v>
      </c>
      <c r="F107" s="1"/>
      <c r="G107" s="1"/>
      <c r="H107" s="2"/>
      <c r="I107" s="2"/>
      <c r="K107" s="42"/>
    </row>
    <row r="108" spans="1:13" hidden="1">
      <c r="A108" s="1"/>
      <c r="B108" s="1"/>
      <c r="C108" s="1"/>
      <c r="D108" s="1"/>
      <c r="E108" s="1"/>
      <c r="F108" s="1" t="s">
        <v>92</v>
      </c>
      <c r="G108" s="1"/>
      <c r="H108" s="2">
        <v>937.84</v>
      </c>
      <c r="I108" s="2">
        <v>690</v>
      </c>
      <c r="K108" s="42">
        <f t="shared" si="1"/>
        <v>975.35360000000003</v>
      </c>
    </row>
    <row r="109" spans="1:13" hidden="1">
      <c r="A109" s="1"/>
      <c r="B109" s="1"/>
      <c r="C109" s="1"/>
      <c r="D109" s="1"/>
      <c r="E109" s="1"/>
      <c r="F109" s="1" t="s">
        <v>93</v>
      </c>
      <c r="G109" s="1"/>
      <c r="H109" s="2">
        <v>20.23</v>
      </c>
      <c r="I109" s="2">
        <v>727.5</v>
      </c>
      <c r="K109" s="42">
        <f t="shared" si="1"/>
        <v>21.039200000000001</v>
      </c>
    </row>
    <row r="110" spans="1:13" hidden="1">
      <c r="A110" s="1"/>
      <c r="B110" s="1"/>
      <c r="C110" s="1"/>
      <c r="D110" s="1"/>
      <c r="E110" s="1"/>
      <c r="F110" s="1" t="s">
        <v>94</v>
      </c>
      <c r="G110" s="1"/>
      <c r="H110" s="2">
        <v>68.66</v>
      </c>
      <c r="I110" s="2">
        <v>275</v>
      </c>
      <c r="K110" s="42">
        <v>100</v>
      </c>
    </row>
    <row r="111" spans="1:13" hidden="1">
      <c r="A111" s="1"/>
      <c r="B111" s="1"/>
      <c r="C111" s="1"/>
      <c r="D111" s="1"/>
      <c r="E111" s="1" t="s">
        <v>153</v>
      </c>
      <c r="F111" s="1"/>
      <c r="G111" s="1"/>
      <c r="H111" s="2"/>
      <c r="I111" s="2">
        <v>100</v>
      </c>
      <c r="K111" s="42">
        <v>3000</v>
      </c>
    </row>
    <row r="112" spans="1:13" hidden="1">
      <c r="A112" s="1"/>
      <c r="B112" s="1"/>
      <c r="C112" s="1"/>
      <c r="D112" s="1"/>
      <c r="E112" s="1" t="s">
        <v>154</v>
      </c>
      <c r="F112" s="1"/>
      <c r="G112" s="1"/>
      <c r="H112" s="2"/>
      <c r="I112" s="2">
        <v>0</v>
      </c>
      <c r="K112" s="42">
        <v>100</v>
      </c>
    </row>
    <row r="113" spans="1:13" hidden="1">
      <c r="A113" s="1"/>
      <c r="B113" s="1"/>
      <c r="C113" s="1"/>
      <c r="D113" s="1"/>
      <c r="E113" s="1"/>
      <c r="F113" s="1" t="s">
        <v>95</v>
      </c>
      <c r="G113" s="1"/>
      <c r="H113" s="2">
        <v>315.58999999999997</v>
      </c>
      <c r="I113" s="2">
        <v>5000</v>
      </c>
      <c r="K113" s="42">
        <v>5000</v>
      </c>
    </row>
    <row r="114" spans="1:13" hidden="1">
      <c r="A114" s="1"/>
      <c r="B114" s="1"/>
      <c r="C114" s="1"/>
      <c r="D114" s="1"/>
      <c r="E114" s="1"/>
      <c r="F114" s="1" t="s">
        <v>96</v>
      </c>
      <c r="G114" s="1"/>
      <c r="H114" s="2">
        <v>1322.12</v>
      </c>
      <c r="I114" s="2">
        <v>500</v>
      </c>
      <c r="K114" s="42">
        <f t="shared" si="1"/>
        <v>1375.0047999999999</v>
      </c>
    </row>
    <row r="115" spans="1:13" ht="19.5" hidden="1" thickBot="1">
      <c r="A115" s="1"/>
      <c r="B115" s="1"/>
      <c r="C115" s="1"/>
      <c r="D115" s="1"/>
      <c r="E115" s="1"/>
      <c r="F115" s="1" t="s">
        <v>97</v>
      </c>
      <c r="G115" s="1"/>
      <c r="H115" s="3">
        <v>535</v>
      </c>
      <c r="I115" s="3">
        <v>949.3</v>
      </c>
      <c r="K115" s="43">
        <f t="shared" si="1"/>
        <v>556.4</v>
      </c>
    </row>
    <row r="116" spans="1:13">
      <c r="A116" s="1"/>
      <c r="B116" s="1"/>
      <c r="C116" s="1"/>
      <c r="D116" s="1"/>
      <c r="E116" s="1" t="s">
        <v>98</v>
      </c>
      <c r="F116" s="1"/>
      <c r="G116" s="1"/>
      <c r="H116" s="2">
        <f>ROUND(SUM(H107:H115),5)</f>
        <v>3199.44</v>
      </c>
      <c r="I116" s="2">
        <f>ROUND(SUM(I108:I115),5)</f>
        <v>8241.7999999999993</v>
      </c>
      <c r="J116" s="23">
        <v>8241.7999999999993</v>
      </c>
      <c r="K116" s="42">
        <f>SUM(K108:K115)</f>
        <v>11127.7976</v>
      </c>
      <c r="L116" s="23">
        <f>SUM(K107:K115)</f>
        <v>11127.7976</v>
      </c>
      <c r="M116" s="54">
        <v>11128</v>
      </c>
    </row>
    <row r="117" spans="1:13" hidden="1">
      <c r="A117" s="1"/>
      <c r="B117" s="1"/>
      <c r="C117" s="1"/>
      <c r="D117" s="1"/>
      <c r="E117" s="1" t="s">
        <v>99</v>
      </c>
      <c r="F117" s="1"/>
      <c r="G117" s="1"/>
      <c r="H117" s="2"/>
      <c r="I117" s="2"/>
      <c r="K117" s="42"/>
    </row>
    <row r="118" spans="1:13" hidden="1">
      <c r="A118" s="1"/>
      <c r="B118" s="1"/>
      <c r="C118" s="1"/>
      <c r="D118" s="1"/>
      <c r="E118" s="17"/>
      <c r="F118" s="17" t="s">
        <v>177</v>
      </c>
      <c r="G118" s="17"/>
      <c r="H118" s="46"/>
      <c r="I118" s="46"/>
      <c r="J118" s="47"/>
      <c r="K118" s="48">
        <v>8000</v>
      </c>
    </row>
    <row r="119" spans="1:13" hidden="1">
      <c r="A119" s="1"/>
      <c r="B119" s="1"/>
      <c r="C119" s="1"/>
      <c r="D119" s="1"/>
      <c r="E119" s="1"/>
      <c r="F119" s="1" t="s">
        <v>100</v>
      </c>
      <c r="G119" s="1"/>
      <c r="H119" s="2">
        <v>25.28</v>
      </c>
      <c r="I119" s="20">
        <v>43500</v>
      </c>
      <c r="K119" s="42">
        <v>120000</v>
      </c>
    </row>
    <row r="120" spans="1:13" hidden="1">
      <c r="A120" s="1"/>
      <c r="B120" s="1"/>
      <c r="C120" s="1"/>
      <c r="D120" s="1"/>
      <c r="E120" s="1" t="s">
        <v>155</v>
      </c>
      <c r="F120" s="1"/>
      <c r="G120" s="1"/>
      <c r="H120" s="2"/>
      <c r="I120" s="21">
        <v>250</v>
      </c>
      <c r="K120" s="42">
        <v>250</v>
      </c>
    </row>
    <row r="121" spans="1:13" ht="19.5" hidden="1" thickBot="1">
      <c r="A121" s="1"/>
      <c r="B121" s="1"/>
      <c r="C121" s="1"/>
      <c r="D121" s="1"/>
      <c r="E121" s="1"/>
      <c r="F121" s="1" t="s">
        <v>101</v>
      </c>
      <c r="G121" s="1"/>
      <c r="H121" s="3">
        <v>3453</v>
      </c>
      <c r="I121" s="22">
        <v>3400</v>
      </c>
      <c r="K121" s="43">
        <f t="shared" si="1"/>
        <v>3591.12</v>
      </c>
    </row>
    <row r="122" spans="1:13">
      <c r="A122" s="1"/>
      <c r="B122" s="1"/>
      <c r="C122" s="1"/>
      <c r="D122" s="1"/>
      <c r="E122" s="1" t="s">
        <v>102</v>
      </c>
      <c r="F122" s="1"/>
      <c r="G122" s="1"/>
      <c r="H122" s="2">
        <f>ROUND(SUM(H117:H121),5)</f>
        <v>3478.28</v>
      </c>
      <c r="I122" s="20">
        <f>SUM(I119:I121)</f>
        <v>47150</v>
      </c>
      <c r="J122" s="23">
        <v>47150</v>
      </c>
      <c r="K122" s="42">
        <f>SUM(K118:K121)</f>
        <v>131841.12</v>
      </c>
      <c r="L122" s="23">
        <f>SUM(K117:K121)</f>
        <v>131841.12</v>
      </c>
      <c r="M122" s="54">
        <v>131841</v>
      </c>
    </row>
    <row r="123" spans="1:13" hidden="1">
      <c r="A123" s="1"/>
      <c r="B123" s="1"/>
      <c r="C123" s="1"/>
      <c r="D123" s="1"/>
      <c r="E123" s="1" t="s">
        <v>103</v>
      </c>
      <c r="F123" s="1"/>
      <c r="G123" s="1"/>
      <c r="H123" s="2"/>
      <c r="I123" s="20"/>
      <c r="K123" s="42"/>
    </row>
    <row r="124" spans="1:13" hidden="1">
      <c r="A124" s="1"/>
      <c r="B124" s="1"/>
      <c r="C124" s="1"/>
      <c r="D124" s="1"/>
      <c r="E124" s="1"/>
      <c r="F124" s="1" t="s">
        <v>104</v>
      </c>
      <c r="G124" s="1"/>
      <c r="H124" s="2">
        <v>1896.26</v>
      </c>
      <c r="I124" s="20">
        <v>1000</v>
      </c>
      <c r="K124" s="42">
        <f t="shared" si="1"/>
        <v>1972.1104</v>
      </c>
    </row>
    <row r="125" spans="1:13" hidden="1">
      <c r="A125" s="1"/>
      <c r="B125" s="1"/>
      <c r="C125" s="1"/>
      <c r="D125" s="1"/>
      <c r="E125" s="1"/>
      <c r="F125" s="1" t="s">
        <v>105</v>
      </c>
      <c r="G125" s="1"/>
      <c r="H125" s="2">
        <v>3889</v>
      </c>
      <c r="I125" s="19">
        <v>3346</v>
      </c>
      <c r="K125" s="42">
        <f t="shared" si="1"/>
        <v>4044.56</v>
      </c>
    </row>
    <row r="126" spans="1:13" hidden="1">
      <c r="A126" s="1"/>
      <c r="B126" s="1"/>
      <c r="C126" s="1"/>
      <c r="D126" s="1"/>
      <c r="E126" s="1"/>
      <c r="F126" s="1" t="s">
        <v>106</v>
      </c>
      <c r="G126" s="1"/>
      <c r="H126" s="2">
        <v>151.63</v>
      </c>
      <c r="I126" s="19"/>
      <c r="K126" s="42">
        <f t="shared" si="1"/>
        <v>157.6952</v>
      </c>
    </row>
    <row r="127" spans="1:13" hidden="1">
      <c r="A127" s="1"/>
      <c r="B127" s="1"/>
      <c r="C127" s="1"/>
      <c r="D127" s="1"/>
      <c r="E127" s="1"/>
      <c r="F127" s="1" t="s">
        <v>107</v>
      </c>
      <c r="G127" s="1"/>
      <c r="H127" s="2">
        <v>2150</v>
      </c>
      <c r="I127" s="18">
        <v>2300</v>
      </c>
      <c r="K127" s="42">
        <f t="shared" si="1"/>
        <v>2236</v>
      </c>
    </row>
    <row r="128" spans="1:13" hidden="1">
      <c r="A128" s="1"/>
      <c r="B128" s="1"/>
      <c r="C128" s="1"/>
      <c r="D128" s="1"/>
      <c r="E128" s="1"/>
      <c r="F128" s="1" t="s">
        <v>108</v>
      </c>
      <c r="G128" s="1"/>
      <c r="H128" s="2">
        <v>794.74</v>
      </c>
      <c r="I128" s="18">
        <v>231.25</v>
      </c>
      <c r="K128" s="42">
        <f t="shared" si="1"/>
        <v>826.52959999999996</v>
      </c>
    </row>
    <row r="129" spans="1:13" hidden="1">
      <c r="A129" s="1"/>
      <c r="B129" s="1"/>
      <c r="C129" s="1"/>
      <c r="D129" s="1"/>
      <c r="E129" s="1"/>
      <c r="F129" s="1" t="s">
        <v>109</v>
      </c>
      <c r="G129" s="1"/>
      <c r="H129" s="2">
        <v>301.69</v>
      </c>
      <c r="I129" s="18">
        <v>350</v>
      </c>
      <c r="K129" s="42">
        <f t="shared" si="1"/>
        <v>313.75760000000002</v>
      </c>
    </row>
    <row r="130" spans="1:13" hidden="1">
      <c r="A130" s="1"/>
      <c r="B130" s="1"/>
      <c r="C130" s="1"/>
      <c r="D130" s="1"/>
      <c r="E130" s="1"/>
      <c r="F130" s="1" t="s">
        <v>110</v>
      </c>
      <c r="G130" s="1"/>
      <c r="H130" s="2">
        <v>1957</v>
      </c>
      <c r="I130" s="18">
        <v>2500</v>
      </c>
      <c r="K130" s="42">
        <f t="shared" si="1"/>
        <v>2035.28</v>
      </c>
    </row>
    <row r="131" spans="1:13" hidden="1">
      <c r="A131" s="1"/>
      <c r="B131" s="1"/>
      <c r="C131" s="1"/>
      <c r="D131" s="1"/>
      <c r="E131" s="1"/>
      <c r="F131" s="1" t="s">
        <v>111</v>
      </c>
      <c r="G131" s="1"/>
      <c r="H131" s="2">
        <v>6589.3</v>
      </c>
      <c r="I131" s="18">
        <v>5100</v>
      </c>
      <c r="K131" s="42">
        <f t="shared" si="1"/>
        <v>6852.8720000000003</v>
      </c>
    </row>
    <row r="132" spans="1:13" hidden="1">
      <c r="A132" s="1"/>
      <c r="B132" s="1"/>
      <c r="C132" s="1"/>
      <c r="D132" s="1"/>
      <c r="E132" s="1"/>
      <c r="F132" s="1" t="s">
        <v>112</v>
      </c>
      <c r="G132" s="1"/>
      <c r="H132" s="2">
        <v>15774.69</v>
      </c>
      <c r="I132" s="18">
        <v>525</v>
      </c>
      <c r="K132" s="42">
        <v>5000</v>
      </c>
    </row>
    <row r="133" spans="1:13" hidden="1">
      <c r="A133" s="1"/>
      <c r="B133" s="1"/>
      <c r="C133" s="1"/>
      <c r="D133" s="1"/>
      <c r="E133" s="1"/>
      <c r="F133" s="1" t="s">
        <v>113</v>
      </c>
      <c r="G133" s="1"/>
      <c r="H133" s="2">
        <v>69.400000000000006</v>
      </c>
      <c r="I133" s="18">
        <v>200</v>
      </c>
      <c r="K133" s="42">
        <v>100</v>
      </c>
    </row>
    <row r="134" spans="1:13" hidden="1">
      <c r="A134" s="1"/>
      <c r="B134" s="1"/>
      <c r="C134" s="1"/>
      <c r="D134" s="1"/>
      <c r="E134" s="1"/>
      <c r="F134" s="1" t="s">
        <v>114</v>
      </c>
      <c r="G134" s="1"/>
      <c r="H134" s="2">
        <v>1045.21</v>
      </c>
      <c r="I134" s="18">
        <v>751.28</v>
      </c>
      <c r="K134" s="42">
        <f t="shared" si="1"/>
        <v>1087.0183999999999</v>
      </c>
    </row>
    <row r="135" spans="1:13" ht="19.5" hidden="1" thickBot="1">
      <c r="A135" s="1"/>
      <c r="B135" s="1"/>
      <c r="C135" s="1"/>
      <c r="D135" s="1"/>
      <c r="E135" s="1"/>
      <c r="F135" s="1" t="s">
        <v>115</v>
      </c>
      <c r="G135" s="1"/>
      <c r="H135" s="3">
        <v>450</v>
      </c>
      <c r="I135" s="26">
        <v>450</v>
      </c>
      <c r="K135" s="43">
        <f t="shared" ref="K135:K140" si="2">SUM(H135*4%+H135)</f>
        <v>468</v>
      </c>
    </row>
    <row r="136" spans="1:13" ht="19.5" thickBot="1">
      <c r="A136" s="1"/>
      <c r="B136" s="1"/>
      <c r="C136" s="1"/>
      <c r="D136" s="1"/>
      <c r="E136" s="1" t="s">
        <v>116</v>
      </c>
      <c r="F136" s="1"/>
      <c r="G136" s="1"/>
      <c r="H136" s="2">
        <f>ROUND(SUM(H123:H135),5)</f>
        <v>35068.92</v>
      </c>
      <c r="I136" s="18">
        <f>SUM(I124:I135)</f>
        <v>16753.53</v>
      </c>
      <c r="J136" s="23">
        <v>16753.53</v>
      </c>
      <c r="K136" s="42">
        <f>SUM(K124:K135)</f>
        <v>25093.823200000003</v>
      </c>
      <c r="L136" s="23">
        <f>SUM(K124:K135)</f>
        <v>25093.823200000003</v>
      </c>
      <c r="M136" s="54">
        <v>25094</v>
      </c>
    </row>
    <row r="137" spans="1:13" hidden="1">
      <c r="A137" s="1"/>
      <c r="B137" s="1"/>
      <c r="C137" s="1"/>
      <c r="D137" s="1"/>
      <c r="E137" s="1" t="s">
        <v>117</v>
      </c>
      <c r="F137" s="1"/>
      <c r="G137" s="1"/>
      <c r="H137" s="2"/>
      <c r="I137" s="18"/>
      <c r="K137" s="42"/>
    </row>
    <row r="138" spans="1:13" hidden="1">
      <c r="A138" s="1"/>
      <c r="B138" s="1"/>
      <c r="C138" s="1"/>
      <c r="D138" s="1"/>
      <c r="E138" s="1" t="s">
        <v>171</v>
      </c>
      <c r="F138" s="1" t="s">
        <v>118</v>
      </c>
      <c r="G138" s="1"/>
      <c r="H138" s="2">
        <v>71722</v>
      </c>
      <c r="I138" s="18"/>
    </row>
    <row r="139" spans="1:13" hidden="1">
      <c r="A139" s="1"/>
      <c r="B139" s="1"/>
      <c r="C139" s="1"/>
      <c r="D139" s="1"/>
      <c r="E139" s="1"/>
      <c r="F139" s="1" t="s">
        <v>119</v>
      </c>
      <c r="G139" s="1"/>
      <c r="H139" s="2">
        <v>469.28</v>
      </c>
      <c r="I139" s="18">
        <v>500</v>
      </c>
      <c r="K139" s="42">
        <f t="shared" si="2"/>
        <v>488.05119999999999</v>
      </c>
    </row>
    <row r="140" spans="1:13" ht="19.5" hidden="1" thickBot="1">
      <c r="A140" s="1"/>
      <c r="B140" s="1"/>
      <c r="C140" s="1"/>
      <c r="D140" s="1"/>
      <c r="E140" s="1"/>
      <c r="F140" s="1" t="s">
        <v>120</v>
      </c>
      <c r="G140" s="1"/>
      <c r="H140" s="2">
        <v>22784.31</v>
      </c>
      <c r="I140" s="26">
        <v>24600</v>
      </c>
      <c r="K140" s="42">
        <f t="shared" si="2"/>
        <v>23695.682400000002</v>
      </c>
    </row>
    <row r="141" spans="1:13" ht="19.5" thickBot="1">
      <c r="A141" s="1"/>
      <c r="B141" s="1"/>
      <c r="C141" s="1"/>
      <c r="D141" s="1"/>
      <c r="E141" s="1" t="s">
        <v>121</v>
      </c>
      <c r="F141" s="1"/>
      <c r="G141" s="1"/>
      <c r="H141" s="5">
        <f>ROUND(SUM(H137:H140),5)</f>
        <v>94975.59</v>
      </c>
      <c r="I141" s="18">
        <f>SUM(I139:I140)</f>
        <v>25100</v>
      </c>
      <c r="J141" s="23">
        <v>25100</v>
      </c>
      <c r="K141" s="43">
        <f>SUM(K139:K140)</f>
        <v>24183.733600000003</v>
      </c>
      <c r="L141" s="23">
        <f>SUM(K137:K140)</f>
        <v>24183.733600000003</v>
      </c>
      <c r="M141" s="54">
        <v>24184</v>
      </c>
    </row>
    <row r="142" spans="1:13" ht="19.5" thickBot="1">
      <c r="A142" s="1"/>
      <c r="B142" s="1"/>
      <c r="C142" s="1"/>
      <c r="D142" s="45" t="s">
        <v>122</v>
      </c>
      <c r="E142" s="45"/>
      <c r="F142" s="45"/>
      <c r="G142" s="45"/>
      <c r="H142" s="34">
        <f>ROUND(H32+SUM(H57:H57)+H72+H80+H89+H97+H106+H116+H122+H136+H141,5)</f>
        <v>576462.77</v>
      </c>
      <c r="I142" s="58">
        <f>SUM(S42)</f>
        <v>0</v>
      </c>
      <c r="J142" s="32">
        <f>SUM(J34:J141)</f>
        <v>600658.67000000004</v>
      </c>
      <c r="K142" s="59"/>
      <c r="L142" s="32">
        <f>SUM(L33:L141)</f>
        <v>657861.7104000001</v>
      </c>
      <c r="M142" s="57">
        <f>SUM(M32:M141)</f>
        <v>657863</v>
      </c>
    </row>
    <row r="143" spans="1:13">
      <c r="A143" s="1"/>
      <c r="H143" s="5">
        <f>ROUND(H2+H30-H142,5)</f>
        <v>80803.3</v>
      </c>
      <c r="I143" s="18"/>
      <c r="K143" s="42"/>
    </row>
    <row r="144" spans="1:13" s="7" customFormat="1">
      <c r="A144" s="1" t="s">
        <v>124</v>
      </c>
      <c r="B144" s="1"/>
      <c r="C144" s="1"/>
      <c r="D144" s="1"/>
      <c r="E144" s="1"/>
      <c r="F144" s="1"/>
      <c r="G144" s="45" t="s">
        <v>123</v>
      </c>
      <c r="H144" s="45"/>
      <c r="I144" s="45"/>
      <c r="J144" s="45"/>
      <c r="K144" s="45"/>
      <c r="L144" s="45"/>
      <c r="M144" s="56">
        <f>SUM(M30-M142)</f>
        <v>26294</v>
      </c>
    </row>
    <row r="145" spans="9:12">
      <c r="I145" s="18"/>
      <c r="J145" s="24"/>
      <c r="L145" s="24"/>
    </row>
    <row r="146" spans="9:12">
      <c r="I146" s="18"/>
      <c r="J146" s="24"/>
      <c r="L146" s="24"/>
    </row>
    <row r="147" spans="9:12">
      <c r="I147" s="18"/>
      <c r="J147" s="24"/>
      <c r="L147" s="24"/>
    </row>
    <row r="148" spans="9:12">
      <c r="I148" s="18"/>
      <c r="J148" s="24"/>
      <c r="L148" s="24"/>
    </row>
    <row r="149" spans="9:12">
      <c r="I149" s="18"/>
      <c r="J149" s="24"/>
      <c r="L149" s="24"/>
    </row>
    <row r="150" spans="9:12">
      <c r="I150" s="18"/>
      <c r="J150" s="24"/>
      <c r="L150" s="24"/>
    </row>
    <row r="151" spans="9:12">
      <c r="I151" s="18"/>
      <c r="J151" s="24"/>
      <c r="L151" s="24"/>
    </row>
    <row r="152" spans="9:12">
      <c r="I152" s="18"/>
      <c r="J152" s="24"/>
      <c r="L152" s="24"/>
    </row>
    <row r="153" spans="9:12">
      <c r="I153" s="2"/>
      <c r="J153" s="24"/>
      <c r="L153" s="24"/>
    </row>
    <row r="154" spans="9:12">
      <c r="I154" s="2"/>
      <c r="J154" s="24"/>
      <c r="L154" s="24"/>
    </row>
    <row r="155" spans="9:12">
      <c r="J155" s="24"/>
      <c r="L155" s="24"/>
    </row>
    <row r="156" spans="9:12">
      <c r="J156" s="24"/>
      <c r="L156" s="24"/>
    </row>
    <row r="157" spans="9:12">
      <c r="J157" s="24"/>
      <c r="L157" s="24"/>
    </row>
    <row r="158" spans="9:12">
      <c r="J158" s="24"/>
      <c r="L158" s="24"/>
    </row>
    <row r="159" spans="9:12">
      <c r="J159" s="24"/>
      <c r="L159" s="24"/>
    </row>
    <row r="160" spans="9:12">
      <c r="J160" s="24"/>
      <c r="L160" s="24"/>
    </row>
    <row r="161" spans="10:12">
      <c r="J161" s="24"/>
      <c r="L161" s="24"/>
    </row>
    <row r="162" spans="10:12">
      <c r="J162" s="24"/>
      <c r="L162" s="24"/>
    </row>
    <row r="163" spans="10:12">
      <c r="J163" s="24"/>
      <c r="L163" s="24"/>
    </row>
    <row r="164" spans="10:12">
      <c r="J164" s="24"/>
      <c r="L164" s="24"/>
    </row>
    <row r="165" spans="10:12">
      <c r="J165" s="24"/>
      <c r="L165" s="24"/>
    </row>
    <row r="166" spans="10:12">
      <c r="J166" s="24"/>
      <c r="L166" s="24"/>
    </row>
    <row r="167" spans="10:12">
      <c r="J167" s="24"/>
      <c r="L167" s="24"/>
    </row>
    <row r="168" spans="10:12">
      <c r="J168" s="24"/>
      <c r="L168" s="24"/>
    </row>
    <row r="169" spans="10:12">
      <c r="J169" s="24"/>
      <c r="L169" s="24"/>
    </row>
    <row r="170" spans="10:12">
      <c r="J170" s="24"/>
      <c r="L170" s="24"/>
    </row>
    <row r="171" spans="10:12">
      <c r="J171" s="24"/>
      <c r="L171" s="24"/>
    </row>
    <row r="172" spans="10:12">
      <c r="J172" s="24"/>
      <c r="L172" s="24"/>
    </row>
    <row r="173" spans="10:12">
      <c r="J173" s="24"/>
      <c r="L173" s="24"/>
    </row>
    <row r="174" spans="10:12">
      <c r="J174" s="24"/>
      <c r="L174" s="24"/>
    </row>
    <row r="175" spans="10:12">
      <c r="J175" s="24"/>
      <c r="L175" s="24"/>
    </row>
    <row r="176" spans="10:12">
      <c r="J176" s="24"/>
      <c r="L176" s="24"/>
    </row>
    <row r="177" spans="10:12">
      <c r="J177" s="24"/>
      <c r="L177" s="24"/>
    </row>
    <row r="178" spans="10:12">
      <c r="J178" s="24"/>
      <c r="L178" s="24"/>
    </row>
    <row r="179" spans="10:12">
      <c r="J179" s="24"/>
      <c r="L179" s="24"/>
    </row>
    <row r="180" spans="10:12">
      <c r="J180" s="24"/>
      <c r="L180" s="24"/>
    </row>
    <row r="181" spans="10:12">
      <c r="J181" s="24"/>
      <c r="L181" s="24"/>
    </row>
    <row r="182" spans="10:12">
      <c r="J182" s="24"/>
      <c r="L182" s="24"/>
    </row>
    <row r="183" spans="10:12">
      <c r="J183" s="24"/>
      <c r="L183" s="24"/>
    </row>
    <row r="184" spans="10:12">
      <c r="J184" s="24"/>
      <c r="L184" s="24"/>
    </row>
    <row r="185" spans="10:12">
      <c r="J185" s="24"/>
      <c r="L185" s="24"/>
    </row>
    <row r="186" spans="10:12">
      <c r="J186" s="24"/>
      <c r="L186" s="24"/>
    </row>
    <row r="187" spans="10:12">
      <c r="J187" s="24"/>
      <c r="L187" s="24"/>
    </row>
    <row r="188" spans="10:12">
      <c r="J188" s="24"/>
      <c r="L188" s="24"/>
    </row>
    <row r="189" spans="10:12">
      <c r="J189" s="24"/>
      <c r="L189" s="24"/>
    </row>
    <row r="190" spans="10:12">
      <c r="J190" s="24"/>
      <c r="L190" s="24"/>
    </row>
    <row r="191" spans="10:12">
      <c r="J191" s="24"/>
      <c r="L191" s="24"/>
    </row>
    <row r="192" spans="10:12">
      <c r="J192" s="24"/>
      <c r="L192" s="24"/>
    </row>
    <row r="193" spans="10:12">
      <c r="J193" s="24"/>
      <c r="L193" s="24"/>
    </row>
    <row r="194" spans="10:12">
      <c r="J194" s="24"/>
      <c r="L194" s="24"/>
    </row>
    <row r="195" spans="10:12">
      <c r="J195" s="24"/>
      <c r="L195" s="24"/>
    </row>
    <row r="196" spans="10:12">
      <c r="J196" s="24"/>
      <c r="L196" s="24"/>
    </row>
    <row r="197" spans="10:12">
      <c r="J197" s="24"/>
      <c r="L197" s="24"/>
    </row>
    <row r="198" spans="10:12">
      <c r="J198" s="24"/>
      <c r="L198" s="24"/>
    </row>
    <row r="199" spans="10:12">
      <c r="J199" s="24"/>
      <c r="L199" s="24"/>
    </row>
    <row r="200" spans="10:12">
      <c r="J200" s="24"/>
      <c r="L200" s="24"/>
    </row>
    <row r="201" spans="10:12">
      <c r="J201" s="24"/>
      <c r="L201" s="24"/>
    </row>
    <row r="202" spans="10:12">
      <c r="J202" s="24"/>
      <c r="L202" s="24"/>
    </row>
    <row r="203" spans="10:12">
      <c r="J203" s="24"/>
      <c r="L203" s="24"/>
    </row>
    <row r="204" spans="10:12">
      <c r="J204" s="24"/>
      <c r="L204" s="24"/>
    </row>
    <row r="205" spans="10:12">
      <c r="J205" s="24"/>
      <c r="L205" s="24"/>
    </row>
    <row r="206" spans="10:12">
      <c r="J206" s="24"/>
      <c r="L206" s="24"/>
    </row>
    <row r="207" spans="10:12">
      <c r="J207" s="24"/>
      <c r="L207" s="24"/>
    </row>
    <row r="208" spans="10:12">
      <c r="J208" s="24"/>
      <c r="L208" s="24"/>
    </row>
    <row r="209" spans="10:12">
      <c r="J209" s="24"/>
      <c r="L209" s="24"/>
    </row>
    <row r="210" spans="10:12">
      <c r="J210" s="24"/>
      <c r="L210" s="24"/>
    </row>
    <row r="211" spans="10:12">
      <c r="J211" s="24"/>
      <c r="L211" s="24"/>
    </row>
    <row r="212" spans="10:12">
      <c r="J212" s="24"/>
      <c r="L212" s="24"/>
    </row>
    <row r="213" spans="10:12">
      <c r="J213" s="24"/>
      <c r="L213" s="24"/>
    </row>
    <row r="214" spans="10:12">
      <c r="J214" s="24"/>
      <c r="L214" s="24"/>
    </row>
    <row r="215" spans="10:12">
      <c r="J215" s="24"/>
      <c r="L215" s="24"/>
    </row>
    <row r="216" spans="10:12">
      <c r="J216" s="24"/>
      <c r="L216" s="24"/>
    </row>
    <row r="217" spans="10:12">
      <c r="J217" s="24"/>
      <c r="L217" s="24"/>
    </row>
    <row r="218" spans="10:12">
      <c r="J218" s="24"/>
      <c r="L218" s="24"/>
    </row>
    <row r="219" spans="10:12">
      <c r="J219" s="24"/>
      <c r="L219" s="24"/>
    </row>
    <row r="220" spans="10:12">
      <c r="J220" s="24"/>
      <c r="L220" s="24"/>
    </row>
    <row r="221" spans="10:12">
      <c r="J221" s="24"/>
      <c r="L221" s="24"/>
    </row>
    <row r="222" spans="10:12">
      <c r="J222" s="24"/>
      <c r="L222" s="24"/>
    </row>
    <row r="223" spans="10:12">
      <c r="J223" s="24"/>
      <c r="L223" s="24"/>
    </row>
    <row r="224" spans="10:12">
      <c r="J224" s="24"/>
      <c r="L224" s="24"/>
    </row>
    <row r="225" spans="10:12">
      <c r="J225" s="24"/>
      <c r="L225" s="24"/>
    </row>
    <row r="226" spans="10:12">
      <c r="J226" s="24"/>
      <c r="L226" s="24"/>
    </row>
    <row r="227" spans="10:12">
      <c r="J227" s="24"/>
      <c r="L227" s="24"/>
    </row>
    <row r="228" spans="10:12">
      <c r="J228" s="24"/>
      <c r="L228" s="24"/>
    </row>
    <row r="229" spans="10:12">
      <c r="J229" s="24"/>
      <c r="L229" s="24"/>
    </row>
    <row r="230" spans="10:12">
      <c r="J230" s="24"/>
      <c r="L230" s="24"/>
    </row>
    <row r="231" spans="10:12">
      <c r="J231" s="24"/>
      <c r="L231" s="24"/>
    </row>
    <row r="232" spans="10:12">
      <c r="J232" s="24"/>
      <c r="L232" s="24"/>
    </row>
    <row r="233" spans="10:12">
      <c r="J233" s="24"/>
      <c r="L233" s="24"/>
    </row>
    <row r="234" spans="10:12">
      <c r="J234" s="24"/>
      <c r="L234" s="24"/>
    </row>
  </sheetData>
  <printOptions gridLines="1"/>
  <pageMargins left="0.7" right="0.7" top="0.75" bottom="0.75" header="0.3" footer="0.3"/>
  <pageSetup orientation="portrait" r:id="rId1"/>
  <headerFooter>
    <oddHeader>&amp;L&amp;"Times New Roman,Regular"&amp;14 5:54 PM
&amp;"Times New Roman,Regular"&amp;14 04/05/23
&amp;"Times New Roman,Regular"&amp;14 Accrual Basis</oddHeader>
    <oddFooter>&amp;R&amp;"Times New Roman,Regular"&amp;14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514350</xdr:colOff>
                <xdr:row>0</xdr:row>
                <xdr:rowOff>371475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514350</xdr:colOff>
                <xdr:row>0</xdr:row>
                <xdr:rowOff>371475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showGridLines="0" zoomScale="84" zoomScaleNormal="84" workbookViewId="0"/>
  </sheetViews>
  <sheetFormatPr defaultColWidth="8.85546875" defaultRowHeight="15"/>
  <cols>
    <col min="1" max="1" width="3" style="10" customWidth="1"/>
    <col min="2" max="2" width="4.140625" style="10" customWidth="1"/>
    <col min="3" max="3" width="54" style="10" customWidth="1"/>
    <col min="4" max="4" width="3.7109375" style="10" customWidth="1"/>
    <col min="5" max="5" width="90.28515625" style="10" customWidth="1"/>
    <col min="6" max="7" width="8.85546875" style="10"/>
    <col min="8" max="8" width="15.42578125" style="10" customWidth="1"/>
    <col min="9" max="9" width="5.140625" style="10" customWidth="1"/>
    <col min="10" max="11" width="8.85546875" style="10"/>
    <col min="12" max="12" width="3" style="10" customWidth="1"/>
    <col min="13" max="15" width="8.85546875" style="10"/>
    <col min="16" max="16" width="7" style="10" customWidth="1"/>
    <col min="17" max="256" width="8.85546875" style="10"/>
    <col min="257" max="257" width="3" style="10" customWidth="1"/>
    <col min="258" max="258" width="4.140625" style="10" customWidth="1"/>
    <col min="259" max="259" width="54" style="10" customWidth="1"/>
    <col min="260" max="260" width="3.7109375" style="10" customWidth="1"/>
    <col min="261" max="261" width="90.28515625" style="10" customWidth="1"/>
    <col min="262" max="263" width="8.85546875" style="10"/>
    <col min="264" max="264" width="15.42578125" style="10" customWidth="1"/>
    <col min="265" max="265" width="5.140625" style="10" customWidth="1"/>
    <col min="266" max="267" width="8.85546875" style="10"/>
    <col min="268" max="268" width="3" style="10" customWidth="1"/>
    <col min="269" max="271" width="8.85546875" style="10"/>
    <col min="272" max="272" width="7" style="10" customWidth="1"/>
    <col min="273" max="512" width="8.85546875" style="10"/>
    <col min="513" max="513" width="3" style="10" customWidth="1"/>
    <col min="514" max="514" width="4.140625" style="10" customWidth="1"/>
    <col min="515" max="515" width="54" style="10" customWidth="1"/>
    <col min="516" max="516" width="3.7109375" style="10" customWidth="1"/>
    <col min="517" max="517" width="90.28515625" style="10" customWidth="1"/>
    <col min="518" max="519" width="8.85546875" style="10"/>
    <col min="520" max="520" width="15.42578125" style="10" customWidth="1"/>
    <col min="521" max="521" width="5.140625" style="10" customWidth="1"/>
    <col min="522" max="523" width="8.85546875" style="10"/>
    <col min="524" max="524" width="3" style="10" customWidth="1"/>
    <col min="525" max="527" width="8.85546875" style="10"/>
    <col min="528" max="528" width="7" style="10" customWidth="1"/>
    <col min="529" max="768" width="8.85546875" style="10"/>
    <col min="769" max="769" width="3" style="10" customWidth="1"/>
    <col min="770" max="770" width="4.140625" style="10" customWidth="1"/>
    <col min="771" max="771" width="54" style="10" customWidth="1"/>
    <col min="772" max="772" width="3.7109375" style="10" customWidth="1"/>
    <col min="773" max="773" width="90.28515625" style="10" customWidth="1"/>
    <col min="774" max="775" width="8.85546875" style="10"/>
    <col min="776" max="776" width="15.42578125" style="10" customWidth="1"/>
    <col min="777" max="777" width="5.140625" style="10" customWidth="1"/>
    <col min="778" max="779" width="8.85546875" style="10"/>
    <col min="780" max="780" width="3" style="10" customWidth="1"/>
    <col min="781" max="783" width="8.85546875" style="10"/>
    <col min="784" max="784" width="7" style="10" customWidth="1"/>
    <col min="785" max="1024" width="8.85546875" style="10"/>
    <col min="1025" max="1025" width="3" style="10" customWidth="1"/>
    <col min="1026" max="1026" width="4.140625" style="10" customWidth="1"/>
    <col min="1027" max="1027" width="54" style="10" customWidth="1"/>
    <col min="1028" max="1028" width="3.7109375" style="10" customWidth="1"/>
    <col min="1029" max="1029" width="90.28515625" style="10" customWidth="1"/>
    <col min="1030" max="1031" width="8.85546875" style="10"/>
    <col min="1032" max="1032" width="15.42578125" style="10" customWidth="1"/>
    <col min="1033" max="1033" width="5.140625" style="10" customWidth="1"/>
    <col min="1034" max="1035" width="8.85546875" style="10"/>
    <col min="1036" max="1036" width="3" style="10" customWidth="1"/>
    <col min="1037" max="1039" width="8.85546875" style="10"/>
    <col min="1040" max="1040" width="7" style="10" customWidth="1"/>
    <col min="1041" max="1280" width="8.85546875" style="10"/>
    <col min="1281" max="1281" width="3" style="10" customWidth="1"/>
    <col min="1282" max="1282" width="4.140625" style="10" customWidth="1"/>
    <col min="1283" max="1283" width="54" style="10" customWidth="1"/>
    <col min="1284" max="1284" width="3.7109375" style="10" customWidth="1"/>
    <col min="1285" max="1285" width="90.28515625" style="10" customWidth="1"/>
    <col min="1286" max="1287" width="8.85546875" style="10"/>
    <col min="1288" max="1288" width="15.42578125" style="10" customWidth="1"/>
    <col min="1289" max="1289" width="5.140625" style="10" customWidth="1"/>
    <col min="1290" max="1291" width="8.85546875" style="10"/>
    <col min="1292" max="1292" width="3" style="10" customWidth="1"/>
    <col min="1293" max="1295" width="8.85546875" style="10"/>
    <col min="1296" max="1296" width="7" style="10" customWidth="1"/>
    <col min="1297" max="1536" width="8.85546875" style="10"/>
    <col min="1537" max="1537" width="3" style="10" customWidth="1"/>
    <col min="1538" max="1538" width="4.140625" style="10" customWidth="1"/>
    <col min="1539" max="1539" width="54" style="10" customWidth="1"/>
    <col min="1540" max="1540" width="3.7109375" style="10" customWidth="1"/>
    <col min="1541" max="1541" width="90.28515625" style="10" customWidth="1"/>
    <col min="1542" max="1543" width="8.85546875" style="10"/>
    <col min="1544" max="1544" width="15.42578125" style="10" customWidth="1"/>
    <col min="1545" max="1545" width="5.140625" style="10" customWidth="1"/>
    <col min="1546" max="1547" width="8.85546875" style="10"/>
    <col min="1548" max="1548" width="3" style="10" customWidth="1"/>
    <col min="1549" max="1551" width="8.85546875" style="10"/>
    <col min="1552" max="1552" width="7" style="10" customWidth="1"/>
    <col min="1553" max="1792" width="8.85546875" style="10"/>
    <col min="1793" max="1793" width="3" style="10" customWidth="1"/>
    <col min="1794" max="1794" width="4.140625" style="10" customWidth="1"/>
    <col min="1795" max="1795" width="54" style="10" customWidth="1"/>
    <col min="1796" max="1796" width="3.7109375" style="10" customWidth="1"/>
    <col min="1797" max="1797" width="90.28515625" style="10" customWidth="1"/>
    <col min="1798" max="1799" width="8.85546875" style="10"/>
    <col min="1800" max="1800" width="15.42578125" style="10" customWidth="1"/>
    <col min="1801" max="1801" width="5.140625" style="10" customWidth="1"/>
    <col min="1802" max="1803" width="8.85546875" style="10"/>
    <col min="1804" max="1804" width="3" style="10" customWidth="1"/>
    <col min="1805" max="1807" width="8.85546875" style="10"/>
    <col min="1808" max="1808" width="7" style="10" customWidth="1"/>
    <col min="1809" max="2048" width="8.85546875" style="10"/>
    <col min="2049" max="2049" width="3" style="10" customWidth="1"/>
    <col min="2050" max="2050" width="4.140625" style="10" customWidth="1"/>
    <col min="2051" max="2051" width="54" style="10" customWidth="1"/>
    <col min="2052" max="2052" width="3.7109375" style="10" customWidth="1"/>
    <col min="2053" max="2053" width="90.28515625" style="10" customWidth="1"/>
    <col min="2054" max="2055" width="8.85546875" style="10"/>
    <col min="2056" max="2056" width="15.42578125" style="10" customWidth="1"/>
    <col min="2057" max="2057" width="5.140625" style="10" customWidth="1"/>
    <col min="2058" max="2059" width="8.85546875" style="10"/>
    <col min="2060" max="2060" width="3" style="10" customWidth="1"/>
    <col min="2061" max="2063" width="8.85546875" style="10"/>
    <col min="2064" max="2064" width="7" style="10" customWidth="1"/>
    <col min="2065" max="2304" width="8.85546875" style="10"/>
    <col min="2305" max="2305" width="3" style="10" customWidth="1"/>
    <col min="2306" max="2306" width="4.140625" style="10" customWidth="1"/>
    <col min="2307" max="2307" width="54" style="10" customWidth="1"/>
    <col min="2308" max="2308" width="3.7109375" style="10" customWidth="1"/>
    <col min="2309" max="2309" width="90.28515625" style="10" customWidth="1"/>
    <col min="2310" max="2311" width="8.85546875" style="10"/>
    <col min="2312" max="2312" width="15.42578125" style="10" customWidth="1"/>
    <col min="2313" max="2313" width="5.140625" style="10" customWidth="1"/>
    <col min="2314" max="2315" width="8.85546875" style="10"/>
    <col min="2316" max="2316" width="3" style="10" customWidth="1"/>
    <col min="2317" max="2319" width="8.85546875" style="10"/>
    <col min="2320" max="2320" width="7" style="10" customWidth="1"/>
    <col min="2321" max="2560" width="8.85546875" style="10"/>
    <col min="2561" max="2561" width="3" style="10" customWidth="1"/>
    <col min="2562" max="2562" width="4.140625" style="10" customWidth="1"/>
    <col min="2563" max="2563" width="54" style="10" customWidth="1"/>
    <col min="2564" max="2564" width="3.7109375" style="10" customWidth="1"/>
    <col min="2565" max="2565" width="90.28515625" style="10" customWidth="1"/>
    <col min="2566" max="2567" width="8.85546875" style="10"/>
    <col min="2568" max="2568" width="15.42578125" style="10" customWidth="1"/>
    <col min="2569" max="2569" width="5.140625" style="10" customWidth="1"/>
    <col min="2570" max="2571" width="8.85546875" style="10"/>
    <col min="2572" max="2572" width="3" style="10" customWidth="1"/>
    <col min="2573" max="2575" width="8.85546875" style="10"/>
    <col min="2576" max="2576" width="7" style="10" customWidth="1"/>
    <col min="2577" max="2816" width="8.85546875" style="10"/>
    <col min="2817" max="2817" width="3" style="10" customWidth="1"/>
    <col min="2818" max="2818" width="4.140625" style="10" customWidth="1"/>
    <col min="2819" max="2819" width="54" style="10" customWidth="1"/>
    <col min="2820" max="2820" width="3.7109375" style="10" customWidth="1"/>
    <col min="2821" max="2821" width="90.28515625" style="10" customWidth="1"/>
    <col min="2822" max="2823" width="8.85546875" style="10"/>
    <col min="2824" max="2824" width="15.42578125" style="10" customWidth="1"/>
    <col min="2825" max="2825" width="5.140625" style="10" customWidth="1"/>
    <col min="2826" max="2827" width="8.85546875" style="10"/>
    <col min="2828" max="2828" width="3" style="10" customWidth="1"/>
    <col min="2829" max="2831" width="8.85546875" style="10"/>
    <col min="2832" max="2832" width="7" style="10" customWidth="1"/>
    <col min="2833" max="3072" width="8.85546875" style="10"/>
    <col min="3073" max="3073" width="3" style="10" customWidth="1"/>
    <col min="3074" max="3074" width="4.140625" style="10" customWidth="1"/>
    <col min="3075" max="3075" width="54" style="10" customWidth="1"/>
    <col min="3076" max="3076" width="3.7109375" style="10" customWidth="1"/>
    <col min="3077" max="3077" width="90.28515625" style="10" customWidth="1"/>
    <col min="3078" max="3079" width="8.85546875" style="10"/>
    <col min="3080" max="3080" width="15.42578125" style="10" customWidth="1"/>
    <col min="3081" max="3081" width="5.140625" style="10" customWidth="1"/>
    <col min="3082" max="3083" width="8.85546875" style="10"/>
    <col min="3084" max="3084" width="3" style="10" customWidth="1"/>
    <col min="3085" max="3087" width="8.85546875" style="10"/>
    <col min="3088" max="3088" width="7" style="10" customWidth="1"/>
    <col min="3089" max="3328" width="8.85546875" style="10"/>
    <col min="3329" max="3329" width="3" style="10" customWidth="1"/>
    <col min="3330" max="3330" width="4.140625" style="10" customWidth="1"/>
    <col min="3331" max="3331" width="54" style="10" customWidth="1"/>
    <col min="3332" max="3332" width="3.7109375" style="10" customWidth="1"/>
    <col min="3333" max="3333" width="90.28515625" style="10" customWidth="1"/>
    <col min="3334" max="3335" width="8.85546875" style="10"/>
    <col min="3336" max="3336" width="15.42578125" style="10" customWidth="1"/>
    <col min="3337" max="3337" width="5.140625" style="10" customWidth="1"/>
    <col min="3338" max="3339" width="8.85546875" style="10"/>
    <col min="3340" max="3340" width="3" style="10" customWidth="1"/>
    <col min="3341" max="3343" width="8.85546875" style="10"/>
    <col min="3344" max="3344" width="7" style="10" customWidth="1"/>
    <col min="3345" max="3584" width="8.85546875" style="10"/>
    <col min="3585" max="3585" width="3" style="10" customWidth="1"/>
    <col min="3586" max="3586" width="4.140625" style="10" customWidth="1"/>
    <col min="3587" max="3587" width="54" style="10" customWidth="1"/>
    <col min="3588" max="3588" width="3.7109375" style="10" customWidth="1"/>
    <col min="3589" max="3589" width="90.28515625" style="10" customWidth="1"/>
    <col min="3590" max="3591" width="8.85546875" style="10"/>
    <col min="3592" max="3592" width="15.42578125" style="10" customWidth="1"/>
    <col min="3593" max="3593" width="5.140625" style="10" customWidth="1"/>
    <col min="3594" max="3595" width="8.85546875" style="10"/>
    <col min="3596" max="3596" width="3" style="10" customWidth="1"/>
    <col min="3597" max="3599" width="8.85546875" style="10"/>
    <col min="3600" max="3600" width="7" style="10" customWidth="1"/>
    <col min="3601" max="3840" width="8.85546875" style="10"/>
    <col min="3841" max="3841" width="3" style="10" customWidth="1"/>
    <col min="3842" max="3842" width="4.140625" style="10" customWidth="1"/>
    <col min="3843" max="3843" width="54" style="10" customWidth="1"/>
    <col min="3844" max="3844" width="3.7109375" style="10" customWidth="1"/>
    <col min="3845" max="3845" width="90.28515625" style="10" customWidth="1"/>
    <col min="3846" max="3847" width="8.85546875" style="10"/>
    <col min="3848" max="3848" width="15.42578125" style="10" customWidth="1"/>
    <col min="3849" max="3849" width="5.140625" style="10" customWidth="1"/>
    <col min="3850" max="3851" width="8.85546875" style="10"/>
    <col min="3852" max="3852" width="3" style="10" customWidth="1"/>
    <col min="3853" max="3855" width="8.85546875" style="10"/>
    <col min="3856" max="3856" width="7" style="10" customWidth="1"/>
    <col min="3857" max="4096" width="8.85546875" style="10"/>
    <col min="4097" max="4097" width="3" style="10" customWidth="1"/>
    <col min="4098" max="4098" width="4.140625" style="10" customWidth="1"/>
    <col min="4099" max="4099" width="54" style="10" customWidth="1"/>
    <col min="4100" max="4100" width="3.7109375" style="10" customWidth="1"/>
    <col min="4101" max="4101" width="90.28515625" style="10" customWidth="1"/>
    <col min="4102" max="4103" width="8.85546875" style="10"/>
    <col min="4104" max="4104" width="15.42578125" style="10" customWidth="1"/>
    <col min="4105" max="4105" width="5.140625" style="10" customWidth="1"/>
    <col min="4106" max="4107" width="8.85546875" style="10"/>
    <col min="4108" max="4108" width="3" style="10" customWidth="1"/>
    <col min="4109" max="4111" width="8.85546875" style="10"/>
    <col min="4112" max="4112" width="7" style="10" customWidth="1"/>
    <col min="4113" max="4352" width="8.85546875" style="10"/>
    <col min="4353" max="4353" width="3" style="10" customWidth="1"/>
    <col min="4354" max="4354" width="4.140625" style="10" customWidth="1"/>
    <col min="4355" max="4355" width="54" style="10" customWidth="1"/>
    <col min="4356" max="4356" width="3.7109375" style="10" customWidth="1"/>
    <col min="4357" max="4357" width="90.28515625" style="10" customWidth="1"/>
    <col min="4358" max="4359" width="8.85546875" style="10"/>
    <col min="4360" max="4360" width="15.42578125" style="10" customWidth="1"/>
    <col min="4361" max="4361" width="5.140625" style="10" customWidth="1"/>
    <col min="4362" max="4363" width="8.85546875" style="10"/>
    <col min="4364" max="4364" width="3" style="10" customWidth="1"/>
    <col min="4365" max="4367" width="8.85546875" style="10"/>
    <col min="4368" max="4368" width="7" style="10" customWidth="1"/>
    <col min="4369" max="4608" width="8.85546875" style="10"/>
    <col min="4609" max="4609" width="3" style="10" customWidth="1"/>
    <col min="4610" max="4610" width="4.140625" style="10" customWidth="1"/>
    <col min="4611" max="4611" width="54" style="10" customWidth="1"/>
    <col min="4612" max="4612" width="3.7109375" style="10" customWidth="1"/>
    <col min="4613" max="4613" width="90.28515625" style="10" customWidth="1"/>
    <col min="4614" max="4615" width="8.85546875" style="10"/>
    <col min="4616" max="4616" width="15.42578125" style="10" customWidth="1"/>
    <col min="4617" max="4617" width="5.140625" style="10" customWidth="1"/>
    <col min="4618" max="4619" width="8.85546875" style="10"/>
    <col min="4620" max="4620" width="3" style="10" customWidth="1"/>
    <col min="4621" max="4623" width="8.85546875" style="10"/>
    <col min="4624" max="4624" width="7" style="10" customWidth="1"/>
    <col min="4625" max="4864" width="8.85546875" style="10"/>
    <col min="4865" max="4865" width="3" style="10" customWidth="1"/>
    <col min="4866" max="4866" width="4.140625" style="10" customWidth="1"/>
    <col min="4867" max="4867" width="54" style="10" customWidth="1"/>
    <col min="4868" max="4868" width="3.7109375" style="10" customWidth="1"/>
    <col min="4869" max="4869" width="90.28515625" style="10" customWidth="1"/>
    <col min="4870" max="4871" width="8.85546875" style="10"/>
    <col min="4872" max="4872" width="15.42578125" style="10" customWidth="1"/>
    <col min="4873" max="4873" width="5.140625" style="10" customWidth="1"/>
    <col min="4874" max="4875" width="8.85546875" style="10"/>
    <col min="4876" max="4876" width="3" style="10" customWidth="1"/>
    <col min="4877" max="4879" width="8.85546875" style="10"/>
    <col min="4880" max="4880" width="7" style="10" customWidth="1"/>
    <col min="4881" max="5120" width="8.85546875" style="10"/>
    <col min="5121" max="5121" width="3" style="10" customWidth="1"/>
    <col min="5122" max="5122" width="4.140625" style="10" customWidth="1"/>
    <col min="5123" max="5123" width="54" style="10" customWidth="1"/>
    <col min="5124" max="5124" width="3.7109375" style="10" customWidth="1"/>
    <col min="5125" max="5125" width="90.28515625" style="10" customWidth="1"/>
    <col min="5126" max="5127" width="8.85546875" style="10"/>
    <col min="5128" max="5128" width="15.42578125" style="10" customWidth="1"/>
    <col min="5129" max="5129" width="5.140625" style="10" customWidth="1"/>
    <col min="5130" max="5131" width="8.85546875" style="10"/>
    <col min="5132" max="5132" width="3" style="10" customWidth="1"/>
    <col min="5133" max="5135" width="8.85546875" style="10"/>
    <col min="5136" max="5136" width="7" style="10" customWidth="1"/>
    <col min="5137" max="5376" width="8.85546875" style="10"/>
    <col min="5377" max="5377" width="3" style="10" customWidth="1"/>
    <col min="5378" max="5378" width="4.140625" style="10" customWidth="1"/>
    <col min="5379" max="5379" width="54" style="10" customWidth="1"/>
    <col min="5380" max="5380" width="3.7109375" style="10" customWidth="1"/>
    <col min="5381" max="5381" width="90.28515625" style="10" customWidth="1"/>
    <col min="5382" max="5383" width="8.85546875" style="10"/>
    <col min="5384" max="5384" width="15.42578125" style="10" customWidth="1"/>
    <col min="5385" max="5385" width="5.140625" style="10" customWidth="1"/>
    <col min="5386" max="5387" width="8.85546875" style="10"/>
    <col min="5388" max="5388" width="3" style="10" customWidth="1"/>
    <col min="5389" max="5391" width="8.85546875" style="10"/>
    <col min="5392" max="5392" width="7" style="10" customWidth="1"/>
    <col min="5393" max="5632" width="8.85546875" style="10"/>
    <col min="5633" max="5633" width="3" style="10" customWidth="1"/>
    <col min="5634" max="5634" width="4.140625" style="10" customWidth="1"/>
    <col min="5635" max="5635" width="54" style="10" customWidth="1"/>
    <col min="5636" max="5636" width="3.7109375" style="10" customWidth="1"/>
    <col min="5637" max="5637" width="90.28515625" style="10" customWidth="1"/>
    <col min="5638" max="5639" width="8.85546875" style="10"/>
    <col min="5640" max="5640" width="15.42578125" style="10" customWidth="1"/>
    <col min="5641" max="5641" width="5.140625" style="10" customWidth="1"/>
    <col min="5642" max="5643" width="8.85546875" style="10"/>
    <col min="5644" max="5644" width="3" style="10" customWidth="1"/>
    <col min="5645" max="5647" width="8.85546875" style="10"/>
    <col min="5648" max="5648" width="7" style="10" customWidth="1"/>
    <col min="5649" max="5888" width="8.85546875" style="10"/>
    <col min="5889" max="5889" width="3" style="10" customWidth="1"/>
    <col min="5890" max="5890" width="4.140625" style="10" customWidth="1"/>
    <col min="5891" max="5891" width="54" style="10" customWidth="1"/>
    <col min="5892" max="5892" width="3.7109375" style="10" customWidth="1"/>
    <col min="5893" max="5893" width="90.28515625" style="10" customWidth="1"/>
    <col min="5894" max="5895" width="8.85546875" style="10"/>
    <col min="5896" max="5896" width="15.42578125" style="10" customWidth="1"/>
    <col min="5897" max="5897" width="5.140625" style="10" customWidth="1"/>
    <col min="5898" max="5899" width="8.85546875" style="10"/>
    <col min="5900" max="5900" width="3" style="10" customWidth="1"/>
    <col min="5901" max="5903" width="8.85546875" style="10"/>
    <col min="5904" max="5904" width="7" style="10" customWidth="1"/>
    <col min="5905" max="6144" width="8.85546875" style="10"/>
    <col min="6145" max="6145" width="3" style="10" customWidth="1"/>
    <col min="6146" max="6146" width="4.140625" style="10" customWidth="1"/>
    <col min="6147" max="6147" width="54" style="10" customWidth="1"/>
    <col min="6148" max="6148" width="3.7109375" style="10" customWidth="1"/>
    <col min="6149" max="6149" width="90.28515625" style="10" customWidth="1"/>
    <col min="6150" max="6151" width="8.85546875" style="10"/>
    <col min="6152" max="6152" width="15.42578125" style="10" customWidth="1"/>
    <col min="6153" max="6153" width="5.140625" style="10" customWidth="1"/>
    <col min="6154" max="6155" width="8.85546875" style="10"/>
    <col min="6156" max="6156" width="3" style="10" customWidth="1"/>
    <col min="6157" max="6159" width="8.85546875" style="10"/>
    <col min="6160" max="6160" width="7" style="10" customWidth="1"/>
    <col min="6161" max="6400" width="8.85546875" style="10"/>
    <col min="6401" max="6401" width="3" style="10" customWidth="1"/>
    <col min="6402" max="6402" width="4.140625" style="10" customWidth="1"/>
    <col min="6403" max="6403" width="54" style="10" customWidth="1"/>
    <col min="6404" max="6404" width="3.7109375" style="10" customWidth="1"/>
    <col min="6405" max="6405" width="90.28515625" style="10" customWidth="1"/>
    <col min="6406" max="6407" width="8.85546875" style="10"/>
    <col min="6408" max="6408" width="15.42578125" style="10" customWidth="1"/>
    <col min="6409" max="6409" width="5.140625" style="10" customWidth="1"/>
    <col min="6410" max="6411" width="8.85546875" style="10"/>
    <col min="6412" max="6412" width="3" style="10" customWidth="1"/>
    <col min="6413" max="6415" width="8.85546875" style="10"/>
    <col min="6416" max="6416" width="7" style="10" customWidth="1"/>
    <col min="6417" max="6656" width="8.85546875" style="10"/>
    <col min="6657" max="6657" width="3" style="10" customWidth="1"/>
    <col min="6658" max="6658" width="4.140625" style="10" customWidth="1"/>
    <col min="6659" max="6659" width="54" style="10" customWidth="1"/>
    <col min="6660" max="6660" width="3.7109375" style="10" customWidth="1"/>
    <col min="6661" max="6661" width="90.28515625" style="10" customWidth="1"/>
    <col min="6662" max="6663" width="8.85546875" style="10"/>
    <col min="6664" max="6664" width="15.42578125" style="10" customWidth="1"/>
    <col min="6665" max="6665" width="5.140625" style="10" customWidth="1"/>
    <col min="6666" max="6667" width="8.85546875" style="10"/>
    <col min="6668" max="6668" width="3" style="10" customWidth="1"/>
    <col min="6669" max="6671" width="8.85546875" style="10"/>
    <col min="6672" max="6672" width="7" style="10" customWidth="1"/>
    <col min="6673" max="6912" width="8.85546875" style="10"/>
    <col min="6913" max="6913" width="3" style="10" customWidth="1"/>
    <col min="6914" max="6914" width="4.140625" style="10" customWidth="1"/>
    <col min="6915" max="6915" width="54" style="10" customWidth="1"/>
    <col min="6916" max="6916" width="3.7109375" style="10" customWidth="1"/>
    <col min="6917" max="6917" width="90.28515625" style="10" customWidth="1"/>
    <col min="6918" max="6919" width="8.85546875" style="10"/>
    <col min="6920" max="6920" width="15.42578125" style="10" customWidth="1"/>
    <col min="6921" max="6921" width="5.140625" style="10" customWidth="1"/>
    <col min="6922" max="6923" width="8.85546875" style="10"/>
    <col min="6924" max="6924" width="3" style="10" customWidth="1"/>
    <col min="6925" max="6927" width="8.85546875" style="10"/>
    <col min="6928" max="6928" width="7" style="10" customWidth="1"/>
    <col min="6929" max="7168" width="8.85546875" style="10"/>
    <col min="7169" max="7169" width="3" style="10" customWidth="1"/>
    <col min="7170" max="7170" width="4.140625" style="10" customWidth="1"/>
    <col min="7171" max="7171" width="54" style="10" customWidth="1"/>
    <col min="7172" max="7172" width="3.7109375" style="10" customWidth="1"/>
    <col min="7173" max="7173" width="90.28515625" style="10" customWidth="1"/>
    <col min="7174" max="7175" width="8.85546875" style="10"/>
    <col min="7176" max="7176" width="15.42578125" style="10" customWidth="1"/>
    <col min="7177" max="7177" width="5.140625" style="10" customWidth="1"/>
    <col min="7178" max="7179" width="8.85546875" style="10"/>
    <col min="7180" max="7180" width="3" style="10" customWidth="1"/>
    <col min="7181" max="7183" width="8.85546875" style="10"/>
    <col min="7184" max="7184" width="7" style="10" customWidth="1"/>
    <col min="7185" max="7424" width="8.85546875" style="10"/>
    <col min="7425" max="7425" width="3" style="10" customWidth="1"/>
    <col min="7426" max="7426" width="4.140625" style="10" customWidth="1"/>
    <col min="7427" max="7427" width="54" style="10" customWidth="1"/>
    <col min="7428" max="7428" width="3.7109375" style="10" customWidth="1"/>
    <col min="7429" max="7429" width="90.28515625" style="10" customWidth="1"/>
    <col min="7430" max="7431" width="8.85546875" style="10"/>
    <col min="7432" max="7432" width="15.42578125" style="10" customWidth="1"/>
    <col min="7433" max="7433" width="5.140625" style="10" customWidth="1"/>
    <col min="7434" max="7435" width="8.85546875" style="10"/>
    <col min="7436" max="7436" width="3" style="10" customWidth="1"/>
    <col min="7437" max="7439" width="8.85546875" style="10"/>
    <col min="7440" max="7440" width="7" style="10" customWidth="1"/>
    <col min="7441" max="7680" width="8.85546875" style="10"/>
    <col min="7681" max="7681" width="3" style="10" customWidth="1"/>
    <col min="7682" max="7682" width="4.140625" style="10" customWidth="1"/>
    <col min="7683" max="7683" width="54" style="10" customWidth="1"/>
    <col min="7684" max="7684" width="3.7109375" style="10" customWidth="1"/>
    <col min="7685" max="7685" width="90.28515625" style="10" customWidth="1"/>
    <col min="7686" max="7687" width="8.85546875" style="10"/>
    <col min="7688" max="7688" width="15.42578125" style="10" customWidth="1"/>
    <col min="7689" max="7689" width="5.140625" style="10" customWidth="1"/>
    <col min="7690" max="7691" width="8.85546875" style="10"/>
    <col min="7692" max="7692" width="3" style="10" customWidth="1"/>
    <col min="7693" max="7695" width="8.85546875" style="10"/>
    <col min="7696" max="7696" width="7" style="10" customWidth="1"/>
    <col min="7697" max="7936" width="8.85546875" style="10"/>
    <col min="7937" max="7937" width="3" style="10" customWidth="1"/>
    <col min="7938" max="7938" width="4.140625" style="10" customWidth="1"/>
    <col min="7939" max="7939" width="54" style="10" customWidth="1"/>
    <col min="7940" max="7940" width="3.7109375" style="10" customWidth="1"/>
    <col min="7941" max="7941" width="90.28515625" style="10" customWidth="1"/>
    <col min="7942" max="7943" width="8.85546875" style="10"/>
    <col min="7944" max="7944" width="15.42578125" style="10" customWidth="1"/>
    <col min="7945" max="7945" width="5.140625" style="10" customWidth="1"/>
    <col min="7946" max="7947" width="8.85546875" style="10"/>
    <col min="7948" max="7948" width="3" style="10" customWidth="1"/>
    <col min="7949" max="7951" width="8.85546875" style="10"/>
    <col min="7952" max="7952" width="7" style="10" customWidth="1"/>
    <col min="7953" max="8192" width="8.85546875" style="10"/>
    <col min="8193" max="8193" width="3" style="10" customWidth="1"/>
    <col min="8194" max="8194" width="4.140625" style="10" customWidth="1"/>
    <col min="8195" max="8195" width="54" style="10" customWidth="1"/>
    <col min="8196" max="8196" width="3.7109375" style="10" customWidth="1"/>
    <col min="8197" max="8197" width="90.28515625" style="10" customWidth="1"/>
    <col min="8198" max="8199" width="8.85546875" style="10"/>
    <col min="8200" max="8200" width="15.42578125" style="10" customWidth="1"/>
    <col min="8201" max="8201" width="5.140625" style="10" customWidth="1"/>
    <col min="8202" max="8203" width="8.85546875" style="10"/>
    <col min="8204" max="8204" width="3" style="10" customWidth="1"/>
    <col min="8205" max="8207" width="8.85546875" style="10"/>
    <col min="8208" max="8208" width="7" style="10" customWidth="1"/>
    <col min="8209" max="8448" width="8.85546875" style="10"/>
    <col min="8449" max="8449" width="3" style="10" customWidth="1"/>
    <col min="8450" max="8450" width="4.140625" style="10" customWidth="1"/>
    <col min="8451" max="8451" width="54" style="10" customWidth="1"/>
    <col min="8452" max="8452" width="3.7109375" style="10" customWidth="1"/>
    <col min="8453" max="8453" width="90.28515625" style="10" customWidth="1"/>
    <col min="8454" max="8455" width="8.85546875" style="10"/>
    <col min="8456" max="8456" width="15.42578125" style="10" customWidth="1"/>
    <col min="8457" max="8457" width="5.140625" style="10" customWidth="1"/>
    <col min="8458" max="8459" width="8.85546875" style="10"/>
    <col min="8460" max="8460" width="3" style="10" customWidth="1"/>
    <col min="8461" max="8463" width="8.85546875" style="10"/>
    <col min="8464" max="8464" width="7" style="10" customWidth="1"/>
    <col min="8465" max="8704" width="8.85546875" style="10"/>
    <col min="8705" max="8705" width="3" style="10" customWidth="1"/>
    <col min="8706" max="8706" width="4.140625" style="10" customWidth="1"/>
    <col min="8707" max="8707" width="54" style="10" customWidth="1"/>
    <col min="8708" max="8708" width="3.7109375" style="10" customWidth="1"/>
    <col min="8709" max="8709" width="90.28515625" style="10" customWidth="1"/>
    <col min="8710" max="8711" width="8.85546875" style="10"/>
    <col min="8712" max="8712" width="15.42578125" style="10" customWidth="1"/>
    <col min="8713" max="8713" width="5.140625" style="10" customWidth="1"/>
    <col min="8714" max="8715" width="8.85546875" style="10"/>
    <col min="8716" max="8716" width="3" style="10" customWidth="1"/>
    <col min="8717" max="8719" width="8.85546875" style="10"/>
    <col min="8720" max="8720" width="7" style="10" customWidth="1"/>
    <col min="8721" max="8960" width="8.85546875" style="10"/>
    <col min="8961" max="8961" width="3" style="10" customWidth="1"/>
    <col min="8962" max="8962" width="4.140625" style="10" customWidth="1"/>
    <col min="8963" max="8963" width="54" style="10" customWidth="1"/>
    <col min="8964" max="8964" width="3.7109375" style="10" customWidth="1"/>
    <col min="8965" max="8965" width="90.28515625" style="10" customWidth="1"/>
    <col min="8966" max="8967" width="8.85546875" style="10"/>
    <col min="8968" max="8968" width="15.42578125" style="10" customWidth="1"/>
    <col min="8969" max="8969" width="5.140625" style="10" customWidth="1"/>
    <col min="8970" max="8971" width="8.85546875" style="10"/>
    <col min="8972" max="8972" width="3" style="10" customWidth="1"/>
    <col min="8973" max="8975" width="8.85546875" style="10"/>
    <col min="8976" max="8976" width="7" style="10" customWidth="1"/>
    <col min="8977" max="9216" width="8.85546875" style="10"/>
    <col min="9217" max="9217" width="3" style="10" customWidth="1"/>
    <col min="9218" max="9218" width="4.140625" style="10" customWidth="1"/>
    <col min="9219" max="9219" width="54" style="10" customWidth="1"/>
    <col min="9220" max="9220" width="3.7109375" style="10" customWidth="1"/>
    <col min="9221" max="9221" width="90.28515625" style="10" customWidth="1"/>
    <col min="9222" max="9223" width="8.85546875" style="10"/>
    <col min="9224" max="9224" width="15.42578125" style="10" customWidth="1"/>
    <col min="9225" max="9225" width="5.140625" style="10" customWidth="1"/>
    <col min="9226" max="9227" width="8.85546875" style="10"/>
    <col min="9228" max="9228" width="3" style="10" customWidth="1"/>
    <col min="9229" max="9231" width="8.85546875" style="10"/>
    <col min="9232" max="9232" width="7" style="10" customWidth="1"/>
    <col min="9233" max="9472" width="8.85546875" style="10"/>
    <col min="9473" max="9473" width="3" style="10" customWidth="1"/>
    <col min="9474" max="9474" width="4.140625" style="10" customWidth="1"/>
    <col min="9475" max="9475" width="54" style="10" customWidth="1"/>
    <col min="9476" max="9476" width="3.7109375" style="10" customWidth="1"/>
    <col min="9477" max="9477" width="90.28515625" style="10" customWidth="1"/>
    <col min="9478" max="9479" width="8.85546875" style="10"/>
    <col min="9480" max="9480" width="15.42578125" style="10" customWidth="1"/>
    <col min="9481" max="9481" width="5.140625" style="10" customWidth="1"/>
    <col min="9482" max="9483" width="8.85546875" style="10"/>
    <col min="9484" max="9484" width="3" style="10" customWidth="1"/>
    <col min="9485" max="9487" width="8.85546875" style="10"/>
    <col min="9488" max="9488" width="7" style="10" customWidth="1"/>
    <col min="9489" max="9728" width="8.85546875" style="10"/>
    <col min="9729" max="9729" width="3" style="10" customWidth="1"/>
    <col min="9730" max="9730" width="4.140625" style="10" customWidth="1"/>
    <col min="9731" max="9731" width="54" style="10" customWidth="1"/>
    <col min="9732" max="9732" width="3.7109375" style="10" customWidth="1"/>
    <col min="9733" max="9733" width="90.28515625" style="10" customWidth="1"/>
    <col min="9734" max="9735" width="8.85546875" style="10"/>
    <col min="9736" max="9736" width="15.42578125" style="10" customWidth="1"/>
    <col min="9737" max="9737" width="5.140625" style="10" customWidth="1"/>
    <col min="9738" max="9739" width="8.85546875" style="10"/>
    <col min="9740" max="9740" width="3" style="10" customWidth="1"/>
    <col min="9741" max="9743" width="8.85546875" style="10"/>
    <col min="9744" max="9744" width="7" style="10" customWidth="1"/>
    <col min="9745" max="9984" width="8.85546875" style="10"/>
    <col min="9985" max="9985" width="3" style="10" customWidth="1"/>
    <col min="9986" max="9986" width="4.140625" style="10" customWidth="1"/>
    <col min="9987" max="9987" width="54" style="10" customWidth="1"/>
    <col min="9988" max="9988" width="3.7109375" style="10" customWidth="1"/>
    <col min="9989" max="9989" width="90.28515625" style="10" customWidth="1"/>
    <col min="9990" max="9991" width="8.85546875" style="10"/>
    <col min="9992" max="9992" width="15.42578125" style="10" customWidth="1"/>
    <col min="9993" max="9993" width="5.140625" style="10" customWidth="1"/>
    <col min="9994" max="9995" width="8.85546875" style="10"/>
    <col min="9996" max="9996" width="3" style="10" customWidth="1"/>
    <col min="9997" max="9999" width="8.85546875" style="10"/>
    <col min="10000" max="10000" width="7" style="10" customWidth="1"/>
    <col min="10001" max="10240" width="8.85546875" style="10"/>
    <col min="10241" max="10241" width="3" style="10" customWidth="1"/>
    <col min="10242" max="10242" width="4.140625" style="10" customWidth="1"/>
    <col min="10243" max="10243" width="54" style="10" customWidth="1"/>
    <col min="10244" max="10244" width="3.7109375" style="10" customWidth="1"/>
    <col min="10245" max="10245" width="90.28515625" style="10" customWidth="1"/>
    <col min="10246" max="10247" width="8.85546875" style="10"/>
    <col min="10248" max="10248" width="15.42578125" style="10" customWidth="1"/>
    <col min="10249" max="10249" width="5.140625" style="10" customWidth="1"/>
    <col min="10250" max="10251" width="8.85546875" style="10"/>
    <col min="10252" max="10252" width="3" style="10" customWidth="1"/>
    <col min="10253" max="10255" width="8.85546875" style="10"/>
    <col min="10256" max="10256" width="7" style="10" customWidth="1"/>
    <col min="10257" max="10496" width="8.85546875" style="10"/>
    <col min="10497" max="10497" width="3" style="10" customWidth="1"/>
    <col min="10498" max="10498" width="4.140625" style="10" customWidth="1"/>
    <col min="10499" max="10499" width="54" style="10" customWidth="1"/>
    <col min="10500" max="10500" width="3.7109375" style="10" customWidth="1"/>
    <col min="10501" max="10501" width="90.28515625" style="10" customWidth="1"/>
    <col min="10502" max="10503" width="8.85546875" style="10"/>
    <col min="10504" max="10504" width="15.42578125" style="10" customWidth="1"/>
    <col min="10505" max="10505" width="5.140625" style="10" customWidth="1"/>
    <col min="10506" max="10507" width="8.85546875" style="10"/>
    <col min="10508" max="10508" width="3" style="10" customWidth="1"/>
    <col min="10509" max="10511" width="8.85546875" style="10"/>
    <col min="10512" max="10512" width="7" style="10" customWidth="1"/>
    <col min="10513" max="10752" width="8.85546875" style="10"/>
    <col min="10753" max="10753" width="3" style="10" customWidth="1"/>
    <col min="10754" max="10754" width="4.140625" style="10" customWidth="1"/>
    <col min="10755" max="10755" width="54" style="10" customWidth="1"/>
    <col min="10756" max="10756" width="3.7109375" style="10" customWidth="1"/>
    <col min="10757" max="10757" width="90.28515625" style="10" customWidth="1"/>
    <col min="10758" max="10759" width="8.85546875" style="10"/>
    <col min="10760" max="10760" width="15.42578125" style="10" customWidth="1"/>
    <col min="10761" max="10761" width="5.140625" style="10" customWidth="1"/>
    <col min="10762" max="10763" width="8.85546875" style="10"/>
    <col min="10764" max="10764" width="3" style="10" customWidth="1"/>
    <col min="10765" max="10767" width="8.85546875" style="10"/>
    <col min="10768" max="10768" width="7" style="10" customWidth="1"/>
    <col min="10769" max="11008" width="8.85546875" style="10"/>
    <col min="11009" max="11009" width="3" style="10" customWidth="1"/>
    <col min="11010" max="11010" width="4.140625" style="10" customWidth="1"/>
    <col min="11011" max="11011" width="54" style="10" customWidth="1"/>
    <col min="11012" max="11012" width="3.7109375" style="10" customWidth="1"/>
    <col min="11013" max="11013" width="90.28515625" style="10" customWidth="1"/>
    <col min="11014" max="11015" width="8.85546875" style="10"/>
    <col min="11016" max="11016" width="15.42578125" style="10" customWidth="1"/>
    <col min="11017" max="11017" width="5.140625" style="10" customWidth="1"/>
    <col min="11018" max="11019" width="8.85546875" style="10"/>
    <col min="11020" max="11020" width="3" style="10" customWidth="1"/>
    <col min="11021" max="11023" width="8.85546875" style="10"/>
    <col min="11024" max="11024" width="7" style="10" customWidth="1"/>
    <col min="11025" max="11264" width="8.85546875" style="10"/>
    <col min="11265" max="11265" width="3" style="10" customWidth="1"/>
    <col min="11266" max="11266" width="4.140625" style="10" customWidth="1"/>
    <col min="11267" max="11267" width="54" style="10" customWidth="1"/>
    <col min="11268" max="11268" width="3.7109375" style="10" customWidth="1"/>
    <col min="11269" max="11269" width="90.28515625" style="10" customWidth="1"/>
    <col min="11270" max="11271" width="8.85546875" style="10"/>
    <col min="11272" max="11272" width="15.42578125" style="10" customWidth="1"/>
    <col min="11273" max="11273" width="5.140625" style="10" customWidth="1"/>
    <col min="11274" max="11275" width="8.85546875" style="10"/>
    <col min="11276" max="11276" width="3" style="10" customWidth="1"/>
    <col min="11277" max="11279" width="8.85546875" style="10"/>
    <col min="11280" max="11280" width="7" style="10" customWidth="1"/>
    <col min="11281" max="11520" width="8.85546875" style="10"/>
    <col min="11521" max="11521" width="3" style="10" customWidth="1"/>
    <col min="11522" max="11522" width="4.140625" style="10" customWidth="1"/>
    <col min="11523" max="11523" width="54" style="10" customWidth="1"/>
    <col min="11524" max="11524" width="3.7109375" style="10" customWidth="1"/>
    <col min="11525" max="11525" width="90.28515625" style="10" customWidth="1"/>
    <col min="11526" max="11527" width="8.85546875" style="10"/>
    <col min="11528" max="11528" width="15.42578125" style="10" customWidth="1"/>
    <col min="11529" max="11529" width="5.140625" style="10" customWidth="1"/>
    <col min="11530" max="11531" width="8.85546875" style="10"/>
    <col min="11532" max="11532" width="3" style="10" customWidth="1"/>
    <col min="11533" max="11535" width="8.85546875" style="10"/>
    <col min="11536" max="11536" width="7" style="10" customWidth="1"/>
    <col min="11537" max="11776" width="8.85546875" style="10"/>
    <col min="11777" max="11777" width="3" style="10" customWidth="1"/>
    <col min="11778" max="11778" width="4.140625" style="10" customWidth="1"/>
    <col min="11779" max="11779" width="54" style="10" customWidth="1"/>
    <col min="11780" max="11780" width="3.7109375" style="10" customWidth="1"/>
    <col min="11781" max="11781" width="90.28515625" style="10" customWidth="1"/>
    <col min="11782" max="11783" width="8.85546875" style="10"/>
    <col min="11784" max="11784" width="15.42578125" style="10" customWidth="1"/>
    <col min="11785" max="11785" width="5.140625" style="10" customWidth="1"/>
    <col min="11786" max="11787" width="8.85546875" style="10"/>
    <col min="11788" max="11788" width="3" style="10" customWidth="1"/>
    <col min="11789" max="11791" width="8.85546875" style="10"/>
    <col min="11792" max="11792" width="7" style="10" customWidth="1"/>
    <col min="11793" max="12032" width="8.85546875" style="10"/>
    <col min="12033" max="12033" width="3" style="10" customWidth="1"/>
    <col min="12034" max="12034" width="4.140625" style="10" customWidth="1"/>
    <col min="12035" max="12035" width="54" style="10" customWidth="1"/>
    <col min="12036" max="12036" width="3.7109375" style="10" customWidth="1"/>
    <col min="12037" max="12037" width="90.28515625" style="10" customWidth="1"/>
    <col min="12038" max="12039" width="8.85546875" style="10"/>
    <col min="12040" max="12040" width="15.42578125" style="10" customWidth="1"/>
    <col min="12041" max="12041" width="5.140625" style="10" customWidth="1"/>
    <col min="12042" max="12043" width="8.85546875" style="10"/>
    <col min="12044" max="12044" width="3" style="10" customWidth="1"/>
    <col min="12045" max="12047" width="8.85546875" style="10"/>
    <col min="12048" max="12048" width="7" style="10" customWidth="1"/>
    <col min="12049" max="12288" width="8.85546875" style="10"/>
    <col min="12289" max="12289" width="3" style="10" customWidth="1"/>
    <col min="12290" max="12290" width="4.140625" style="10" customWidth="1"/>
    <col min="12291" max="12291" width="54" style="10" customWidth="1"/>
    <col min="12292" max="12292" width="3.7109375" style="10" customWidth="1"/>
    <col min="12293" max="12293" width="90.28515625" style="10" customWidth="1"/>
    <col min="12294" max="12295" width="8.85546875" style="10"/>
    <col min="12296" max="12296" width="15.42578125" style="10" customWidth="1"/>
    <col min="12297" max="12297" width="5.140625" style="10" customWidth="1"/>
    <col min="12298" max="12299" width="8.85546875" style="10"/>
    <col min="12300" max="12300" width="3" style="10" customWidth="1"/>
    <col min="12301" max="12303" width="8.85546875" style="10"/>
    <col min="12304" max="12304" width="7" style="10" customWidth="1"/>
    <col min="12305" max="12544" width="8.85546875" style="10"/>
    <col min="12545" max="12545" width="3" style="10" customWidth="1"/>
    <col min="12546" max="12546" width="4.140625" style="10" customWidth="1"/>
    <col min="12547" max="12547" width="54" style="10" customWidth="1"/>
    <col min="12548" max="12548" width="3.7109375" style="10" customWidth="1"/>
    <col min="12549" max="12549" width="90.28515625" style="10" customWidth="1"/>
    <col min="12550" max="12551" width="8.85546875" style="10"/>
    <col min="12552" max="12552" width="15.42578125" style="10" customWidth="1"/>
    <col min="12553" max="12553" width="5.140625" style="10" customWidth="1"/>
    <col min="12554" max="12555" width="8.85546875" style="10"/>
    <col min="12556" max="12556" width="3" style="10" customWidth="1"/>
    <col min="12557" max="12559" width="8.85546875" style="10"/>
    <col min="12560" max="12560" width="7" style="10" customWidth="1"/>
    <col min="12561" max="12800" width="8.85546875" style="10"/>
    <col min="12801" max="12801" width="3" style="10" customWidth="1"/>
    <col min="12802" max="12802" width="4.140625" style="10" customWidth="1"/>
    <col min="12803" max="12803" width="54" style="10" customWidth="1"/>
    <col min="12804" max="12804" width="3.7109375" style="10" customWidth="1"/>
    <col min="12805" max="12805" width="90.28515625" style="10" customWidth="1"/>
    <col min="12806" max="12807" width="8.85546875" style="10"/>
    <col min="12808" max="12808" width="15.42578125" style="10" customWidth="1"/>
    <col min="12809" max="12809" width="5.140625" style="10" customWidth="1"/>
    <col min="12810" max="12811" width="8.85546875" style="10"/>
    <col min="12812" max="12812" width="3" style="10" customWidth="1"/>
    <col min="12813" max="12815" width="8.85546875" style="10"/>
    <col min="12816" max="12816" width="7" style="10" customWidth="1"/>
    <col min="12817" max="13056" width="8.85546875" style="10"/>
    <col min="13057" max="13057" width="3" style="10" customWidth="1"/>
    <col min="13058" max="13058" width="4.140625" style="10" customWidth="1"/>
    <col min="13059" max="13059" width="54" style="10" customWidth="1"/>
    <col min="13060" max="13060" width="3.7109375" style="10" customWidth="1"/>
    <col min="13061" max="13061" width="90.28515625" style="10" customWidth="1"/>
    <col min="13062" max="13063" width="8.85546875" style="10"/>
    <col min="13064" max="13064" width="15.42578125" style="10" customWidth="1"/>
    <col min="13065" max="13065" width="5.140625" style="10" customWidth="1"/>
    <col min="13066" max="13067" width="8.85546875" style="10"/>
    <col min="13068" max="13068" width="3" style="10" customWidth="1"/>
    <col min="13069" max="13071" width="8.85546875" style="10"/>
    <col min="13072" max="13072" width="7" style="10" customWidth="1"/>
    <col min="13073" max="13312" width="8.85546875" style="10"/>
    <col min="13313" max="13313" width="3" style="10" customWidth="1"/>
    <col min="13314" max="13314" width="4.140625" style="10" customWidth="1"/>
    <col min="13315" max="13315" width="54" style="10" customWidth="1"/>
    <col min="13316" max="13316" width="3.7109375" style="10" customWidth="1"/>
    <col min="13317" max="13317" width="90.28515625" style="10" customWidth="1"/>
    <col min="13318" max="13319" width="8.85546875" style="10"/>
    <col min="13320" max="13320" width="15.42578125" style="10" customWidth="1"/>
    <col min="13321" max="13321" width="5.140625" style="10" customWidth="1"/>
    <col min="13322" max="13323" width="8.85546875" style="10"/>
    <col min="13324" max="13324" width="3" style="10" customWidth="1"/>
    <col min="13325" max="13327" width="8.85546875" style="10"/>
    <col min="13328" max="13328" width="7" style="10" customWidth="1"/>
    <col min="13329" max="13568" width="8.85546875" style="10"/>
    <col min="13569" max="13569" width="3" style="10" customWidth="1"/>
    <col min="13570" max="13570" width="4.140625" style="10" customWidth="1"/>
    <col min="13571" max="13571" width="54" style="10" customWidth="1"/>
    <col min="13572" max="13572" width="3.7109375" style="10" customWidth="1"/>
    <col min="13573" max="13573" width="90.28515625" style="10" customWidth="1"/>
    <col min="13574" max="13575" width="8.85546875" style="10"/>
    <col min="13576" max="13576" width="15.42578125" style="10" customWidth="1"/>
    <col min="13577" max="13577" width="5.140625" style="10" customWidth="1"/>
    <col min="13578" max="13579" width="8.85546875" style="10"/>
    <col min="13580" max="13580" width="3" style="10" customWidth="1"/>
    <col min="13581" max="13583" width="8.85546875" style="10"/>
    <col min="13584" max="13584" width="7" style="10" customWidth="1"/>
    <col min="13585" max="13824" width="8.85546875" style="10"/>
    <col min="13825" max="13825" width="3" style="10" customWidth="1"/>
    <col min="13826" max="13826" width="4.140625" style="10" customWidth="1"/>
    <col min="13827" max="13827" width="54" style="10" customWidth="1"/>
    <col min="13828" max="13828" width="3.7109375" style="10" customWidth="1"/>
    <col min="13829" max="13829" width="90.28515625" style="10" customWidth="1"/>
    <col min="13830" max="13831" width="8.85546875" style="10"/>
    <col min="13832" max="13832" width="15.42578125" style="10" customWidth="1"/>
    <col min="13833" max="13833" width="5.140625" style="10" customWidth="1"/>
    <col min="13834" max="13835" width="8.85546875" style="10"/>
    <col min="13836" max="13836" width="3" style="10" customWidth="1"/>
    <col min="13837" max="13839" width="8.85546875" style="10"/>
    <col min="13840" max="13840" width="7" style="10" customWidth="1"/>
    <col min="13841" max="14080" width="8.85546875" style="10"/>
    <col min="14081" max="14081" width="3" style="10" customWidth="1"/>
    <col min="14082" max="14082" width="4.140625" style="10" customWidth="1"/>
    <col min="14083" max="14083" width="54" style="10" customWidth="1"/>
    <col min="14084" max="14084" width="3.7109375" style="10" customWidth="1"/>
    <col min="14085" max="14085" width="90.28515625" style="10" customWidth="1"/>
    <col min="14086" max="14087" width="8.85546875" style="10"/>
    <col min="14088" max="14088" width="15.42578125" style="10" customWidth="1"/>
    <col min="14089" max="14089" width="5.140625" style="10" customWidth="1"/>
    <col min="14090" max="14091" width="8.85546875" style="10"/>
    <col min="14092" max="14092" width="3" style="10" customWidth="1"/>
    <col min="14093" max="14095" width="8.85546875" style="10"/>
    <col min="14096" max="14096" width="7" style="10" customWidth="1"/>
    <col min="14097" max="14336" width="8.85546875" style="10"/>
    <col min="14337" max="14337" width="3" style="10" customWidth="1"/>
    <col min="14338" max="14338" width="4.140625" style="10" customWidth="1"/>
    <col min="14339" max="14339" width="54" style="10" customWidth="1"/>
    <col min="14340" max="14340" width="3.7109375" style="10" customWidth="1"/>
    <col min="14341" max="14341" width="90.28515625" style="10" customWidth="1"/>
    <col min="14342" max="14343" width="8.85546875" style="10"/>
    <col min="14344" max="14344" width="15.42578125" style="10" customWidth="1"/>
    <col min="14345" max="14345" width="5.140625" style="10" customWidth="1"/>
    <col min="14346" max="14347" width="8.85546875" style="10"/>
    <col min="14348" max="14348" width="3" style="10" customWidth="1"/>
    <col min="14349" max="14351" width="8.85546875" style="10"/>
    <col min="14352" max="14352" width="7" style="10" customWidth="1"/>
    <col min="14353" max="14592" width="8.85546875" style="10"/>
    <col min="14593" max="14593" width="3" style="10" customWidth="1"/>
    <col min="14594" max="14594" width="4.140625" style="10" customWidth="1"/>
    <col min="14595" max="14595" width="54" style="10" customWidth="1"/>
    <col min="14596" max="14596" width="3.7109375" style="10" customWidth="1"/>
    <col min="14597" max="14597" width="90.28515625" style="10" customWidth="1"/>
    <col min="14598" max="14599" width="8.85546875" style="10"/>
    <col min="14600" max="14600" width="15.42578125" style="10" customWidth="1"/>
    <col min="14601" max="14601" width="5.140625" style="10" customWidth="1"/>
    <col min="14602" max="14603" width="8.85546875" style="10"/>
    <col min="14604" max="14604" width="3" style="10" customWidth="1"/>
    <col min="14605" max="14607" width="8.85546875" style="10"/>
    <col min="14608" max="14608" width="7" style="10" customWidth="1"/>
    <col min="14609" max="14848" width="8.85546875" style="10"/>
    <col min="14849" max="14849" width="3" style="10" customWidth="1"/>
    <col min="14850" max="14850" width="4.140625" style="10" customWidth="1"/>
    <col min="14851" max="14851" width="54" style="10" customWidth="1"/>
    <col min="14852" max="14852" width="3.7109375" style="10" customWidth="1"/>
    <col min="14853" max="14853" width="90.28515625" style="10" customWidth="1"/>
    <col min="14854" max="14855" width="8.85546875" style="10"/>
    <col min="14856" max="14856" width="15.42578125" style="10" customWidth="1"/>
    <col min="14857" max="14857" width="5.140625" style="10" customWidth="1"/>
    <col min="14858" max="14859" width="8.85546875" style="10"/>
    <col min="14860" max="14860" width="3" style="10" customWidth="1"/>
    <col min="14861" max="14863" width="8.85546875" style="10"/>
    <col min="14864" max="14864" width="7" style="10" customWidth="1"/>
    <col min="14865" max="15104" width="8.85546875" style="10"/>
    <col min="15105" max="15105" width="3" style="10" customWidth="1"/>
    <col min="15106" max="15106" width="4.140625" style="10" customWidth="1"/>
    <col min="15107" max="15107" width="54" style="10" customWidth="1"/>
    <col min="15108" max="15108" width="3.7109375" style="10" customWidth="1"/>
    <col min="15109" max="15109" width="90.28515625" style="10" customWidth="1"/>
    <col min="15110" max="15111" width="8.85546875" style="10"/>
    <col min="15112" max="15112" width="15.42578125" style="10" customWidth="1"/>
    <col min="15113" max="15113" width="5.140625" style="10" customWidth="1"/>
    <col min="15114" max="15115" width="8.85546875" style="10"/>
    <col min="15116" max="15116" width="3" style="10" customWidth="1"/>
    <col min="15117" max="15119" width="8.85546875" style="10"/>
    <col min="15120" max="15120" width="7" style="10" customWidth="1"/>
    <col min="15121" max="15360" width="8.85546875" style="10"/>
    <col min="15361" max="15361" width="3" style="10" customWidth="1"/>
    <col min="15362" max="15362" width="4.140625" style="10" customWidth="1"/>
    <col min="15363" max="15363" width="54" style="10" customWidth="1"/>
    <col min="15364" max="15364" width="3.7109375" style="10" customWidth="1"/>
    <col min="15365" max="15365" width="90.28515625" style="10" customWidth="1"/>
    <col min="15366" max="15367" width="8.85546875" style="10"/>
    <col min="15368" max="15368" width="15.42578125" style="10" customWidth="1"/>
    <col min="15369" max="15369" width="5.140625" style="10" customWidth="1"/>
    <col min="15370" max="15371" width="8.85546875" style="10"/>
    <col min="15372" max="15372" width="3" style="10" customWidth="1"/>
    <col min="15373" max="15375" width="8.85546875" style="10"/>
    <col min="15376" max="15376" width="7" style="10" customWidth="1"/>
    <col min="15377" max="15616" width="8.85546875" style="10"/>
    <col min="15617" max="15617" width="3" style="10" customWidth="1"/>
    <col min="15618" max="15618" width="4.140625" style="10" customWidth="1"/>
    <col min="15619" max="15619" width="54" style="10" customWidth="1"/>
    <col min="15620" max="15620" width="3.7109375" style="10" customWidth="1"/>
    <col min="15621" max="15621" width="90.28515625" style="10" customWidth="1"/>
    <col min="15622" max="15623" width="8.85546875" style="10"/>
    <col min="15624" max="15624" width="15.42578125" style="10" customWidth="1"/>
    <col min="15625" max="15625" width="5.140625" style="10" customWidth="1"/>
    <col min="15626" max="15627" width="8.85546875" style="10"/>
    <col min="15628" max="15628" width="3" style="10" customWidth="1"/>
    <col min="15629" max="15631" width="8.85546875" style="10"/>
    <col min="15632" max="15632" width="7" style="10" customWidth="1"/>
    <col min="15633" max="15872" width="8.85546875" style="10"/>
    <col min="15873" max="15873" width="3" style="10" customWidth="1"/>
    <col min="15874" max="15874" width="4.140625" style="10" customWidth="1"/>
    <col min="15875" max="15875" width="54" style="10" customWidth="1"/>
    <col min="15876" max="15876" width="3.7109375" style="10" customWidth="1"/>
    <col min="15877" max="15877" width="90.28515625" style="10" customWidth="1"/>
    <col min="15878" max="15879" width="8.85546875" style="10"/>
    <col min="15880" max="15880" width="15.42578125" style="10" customWidth="1"/>
    <col min="15881" max="15881" width="5.140625" style="10" customWidth="1"/>
    <col min="15882" max="15883" width="8.85546875" style="10"/>
    <col min="15884" max="15884" width="3" style="10" customWidth="1"/>
    <col min="15885" max="15887" width="8.85546875" style="10"/>
    <col min="15888" max="15888" width="7" style="10" customWidth="1"/>
    <col min="15889" max="16128" width="8.85546875" style="10"/>
    <col min="16129" max="16129" width="3" style="10" customWidth="1"/>
    <col min="16130" max="16130" width="4.140625" style="10" customWidth="1"/>
    <col min="16131" max="16131" width="54" style="10" customWidth="1"/>
    <col min="16132" max="16132" width="3.7109375" style="10" customWidth="1"/>
    <col min="16133" max="16133" width="90.28515625" style="10" customWidth="1"/>
    <col min="16134" max="16135" width="8.85546875" style="10"/>
    <col min="16136" max="16136" width="15.42578125" style="10" customWidth="1"/>
    <col min="16137" max="16137" width="5.140625" style="10" customWidth="1"/>
    <col min="16138" max="16139" width="8.85546875" style="10"/>
    <col min="16140" max="16140" width="3" style="10" customWidth="1"/>
    <col min="16141" max="16143" width="8.85546875" style="10"/>
    <col min="16144" max="16144" width="7" style="10" customWidth="1"/>
    <col min="16145" max="16384" width="8.85546875" style="10"/>
  </cols>
  <sheetData>
    <row r="1" ht="30" customHeight="1"/>
    <row r="2" ht="9.9499999999999993" customHeight="1"/>
    <row r="3" ht="25.5" customHeight="1"/>
    <row r="4" ht="21" customHeight="1"/>
    <row r="6" ht="17.100000000000001" customHeight="1"/>
    <row r="7" ht="17.100000000000001" customHeight="1"/>
    <row r="8" ht="17.100000000000001" customHeight="1"/>
    <row r="9" ht="17.100000000000001" customHeight="1"/>
    <row r="10" ht="17.100000000000001" customHeight="1"/>
    <row r="11" ht="17.100000000000001" customHeight="1"/>
    <row r="12" ht="17.100000000000001" customHeight="1"/>
    <row r="13" ht="17.100000000000001" customHeight="1"/>
    <row r="14" ht="17.100000000000001" customHeight="1"/>
    <row r="15" ht="17.100000000000001" customHeight="1"/>
    <row r="16" ht="17.100000000000001" customHeight="1"/>
    <row r="17" ht="17.100000000000001" customHeight="1"/>
    <row r="18" ht="17.100000000000001" customHeight="1"/>
    <row r="19" ht="17.100000000000001" customHeight="1"/>
    <row r="40" spans="2:3">
      <c r="B40" s="11"/>
      <c r="C40" s="1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139"/>
  <sheetViews>
    <sheetView workbookViewId="0">
      <pane xSplit="7" ySplit="2" topLeftCell="H117" activePane="bottomRight" state="frozenSplit"/>
      <selection pane="topRight" activeCell="H1" sqref="H1"/>
      <selection pane="bottomLeft" activeCell="A3" sqref="A3"/>
      <selection pane="bottomRight" activeCell="M138" sqref="M138"/>
    </sheetView>
  </sheetViews>
  <sheetFormatPr defaultRowHeight="18.75"/>
  <cols>
    <col min="1" max="6" width="3" style="7" customWidth="1"/>
    <col min="7" max="7" width="50.7109375" style="7" customWidth="1"/>
    <col min="8" max="8" width="17.28515625" bestFit="1" customWidth="1"/>
  </cols>
  <sheetData>
    <row r="1" spans="1:8" ht="19.5" thickBot="1">
      <c r="A1" s="1"/>
      <c r="B1" s="1"/>
      <c r="C1" s="1"/>
      <c r="D1" s="1"/>
      <c r="E1" s="1"/>
      <c r="F1" s="1"/>
      <c r="G1" s="1"/>
      <c r="H1" s="13"/>
    </row>
    <row r="2" spans="1:8" s="9" customFormat="1" ht="20.25" thickTop="1" thickBot="1">
      <c r="A2" s="8"/>
      <c r="B2" s="8"/>
      <c r="C2" s="8"/>
      <c r="D2" s="8"/>
      <c r="E2" s="8"/>
      <c r="F2" s="8"/>
      <c r="G2" s="8"/>
      <c r="H2" s="14" t="s">
        <v>126</v>
      </c>
    </row>
    <row r="3" spans="1:8" ht="19.5" thickTop="1">
      <c r="A3" s="1"/>
      <c r="B3" s="1" t="s">
        <v>0</v>
      </c>
      <c r="C3" s="1"/>
      <c r="D3" s="1"/>
      <c r="E3" s="1"/>
      <c r="F3" s="1"/>
      <c r="G3" s="1"/>
      <c r="H3" s="2"/>
    </row>
    <row r="4" spans="1:8">
      <c r="A4" s="1"/>
      <c r="B4" s="1"/>
      <c r="C4" s="1"/>
      <c r="D4" s="1" t="s">
        <v>1</v>
      </c>
      <c r="E4" s="1"/>
      <c r="F4" s="1"/>
      <c r="G4" s="1"/>
      <c r="H4" s="2"/>
    </row>
    <row r="5" spans="1:8">
      <c r="A5" s="1"/>
      <c r="B5" s="1"/>
      <c r="C5" s="1"/>
      <c r="D5" s="1"/>
      <c r="E5" s="1" t="s">
        <v>2</v>
      </c>
      <c r="F5" s="1"/>
      <c r="G5" s="1"/>
      <c r="H5" s="2"/>
    </row>
    <row r="6" spans="1:8">
      <c r="A6" s="1"/>
      <c r="B6" s="1"/>
      <c r="C6" s="1"/>
      <c r="D6" s="1"/>
      <c r="E6" s="1"/>
      <c r="F6" s="1" t="s">
        <v>3</v>
      </c>
      <c r="G6" s="1"/>
      <c r="H6" s="2">
        <v>1629.36</v>
      </c>
    </row>
    <row r="7" spans="1:8" ht="19.5" thickBot="1">
      <c r="A7" s="1"/>
      <c r="B7" s="1"/>
      <c r="C7" s="1"/>
      <c r="D7" s="1"/>
      <c r="E7" s="1"/>
      <c r="F7" s="1" t="s">
        <v>4</v>
      </c>
      <c r="G7" s="1"/>
      <c r="H7" s="3">
        <v>398.52</v>
      </c>
    </row>
    <row r="8" spans="1:8">
      <c r="A8" s="1"/>
      <c r="B8" s="1"/>
      <c r="C8" s="1"/>
      <c r="D8" s="1"/>
      <c r="E8" s="1" t="s">
        <v>5</v>
      </c>
      <c r="F8" s="1"/>
      <c r="G8" s="1"/>
      <c r="H8" s="2">
        <f>ROUND(SUM(H5:H7),5)</f>
        <v>2027.88</v>
      </c>
    </row>
    <row r="9" spans="1:8">
      <c r="A9" s="1"/>
      <c r="B9" s="1"/>
      <c r="C9" s="1"/>
      <c r="D9" s="1"/>
      <c r="E9" s="1" t="s">
        <v>127</v>
      </c>
      <c r="F9" s="1"/>
      <c r="G9" s="1"/>
      <c r="H9" s="2">
        <v>0</v>
      </c>
    </row>
    <row r="10" spans="1:8">
      <c r="A10" s="1"/>
      <c r="B10" s="1"/>
      <c r="C10" s="1"/>
      <c r="D10" s="1"/>
      <c r="E10" s="1" t="s">
        <v>6</v>
      </c>
      <c r="F10" s="1"/>
      <c r="G10" s="1"/>
      <c r="H10" s="2"/>
    </row>
    <row r="11" spans="1:8">
      <c r="A11" s="1"/>
      <c r="B11" s="1"/>
      <c r="C11" s="1"/>
      <c r="D11" s="1"/>
      <c r="E11" s="1"/>
      <c r="F11" s="1" t="s">
        <v>9</v>
      </c>
      <c r="G11" s="1"/>
      <c r="H11" s="2">
        <v>27466.2</v>
      </c>
    </row>
    <row r="12" spans="1:8">
      <c r="A12" s="1"/>
      <c r="B12" s="1"/>
      <c r="C12" s="1"/>
      <c r="D12" s="1"/>
      <c r="E12" s="1"/>
      <c r="F12" s="1" t="s">
        <v>10</v>
      </c>
      <c r="G12" s="1"/>
      <c r="H12" s="2">
        <v>38900</v>
      </c>
    </row>
    <row r="13" spans="1:8">
      <c r="A13" s="1"/>
      <c r="B13" s="1"/>
      <c r="C13" s="1"/>
      <c r="D13" s="1"/>
      <c r="E13" s="1"/>
      <c r="F13" s="1" t="s">
        <v>11</v>
      </c>
      <c r="G13" s="1"/>
      <c r="H13" s="2">
        <v>45813.04</v>
      </c>
    </row>
    <row r="14" spans="1:8" ht="19.5" thickBot="1">
      <c r="A14" s="1"/>
      <c r="B14" s="1"/>
      <c r="C14" s="1"/>
      <c r="D14" s="1"/>
      <c r="E14" s="1"/>
      <c r="F14" s="1" t="s">
        <v>12</v>
      </c>
      <c r="G14" s="1"/>
      <c r="H14" s="3">
        <v>24663.599999999999</v>
      </c>
    </row>
    <row r="15" spans="1:8">
      <c r="A15" s="1"/>
      <c r="B15" s="1"/>
      <c r="C15" s="1"/>
      <c r="D15" s="1"/>
      <c r="E15" s="1" t="s">
        <v>13</v>
      </c>
      <c r="F15" s="1"/>
      <c r="G15" s="1"/>
      <c r="H15" s="2">
        <f>ROUND(SUM(H10:H14),5)</f>
        <v>136842.84</v>
      </c>
    </row>
    <row r="16" spans="1:8">
      <c r="A16" s="1"/>
      <c r="B16" s="1"/>
      <c r="C16" s="1"/>
      <c r="D16" s="1"/>
      <c r="E16" s="1" t="s">
        <v>14</v>
      </c>
      <c r="F16" s="1"/>
      <c r="G16" s="1"/>
      <c r="H16" s="2"/>
    </row>
    <row r="17" spans="1:8">
      <c r="A17" s="1"/>
      <c r="B17" s="1"/>
      <c r="C17" s="1"/>
      <c r="D17" s="1"/>
      <c r="E17" s="1"/>
      <c r="F17" s="1" t="s">
        <v>15</v>
      </c>
      <c r="G17" s="1"/>
      <c r="H17" s="2">
        <v>204617.98</v>
      </c>
    </row>
    <row r="18" spans="1:8" ht="19.5" thickBot="1">
      <c r="A18" s="1"/>
      <c r="B18" s="1"/>
      <c r="C18" s="1"/>
      <c r="D18" s="1"/>
      <c r="E18" s="1"/>
      <c r="F18" s="1" t="s">
        <v>16</v>
      </c>
      <c r="G18" s="1"/>
      <c r="H18" s="3">
        <v>235974.12</v>
      </c>
    </row>
    <row r="19" spans="1:8">
      <c r="A19" s="1"/>
      <c r="B19" s="1"/>
      <c r="C19" s="1"/>
      <c r="D19" s="1"/>
      <c r="E19" s="1" t="s">
        <v>17</v>
      </c>
      <c r="F19" s="1"/>
      <c r="G19" s="1"/>
      <c r="H19" s="2">
        <f>ROUND(SUM(H16:H18),5)</f>
        <v>440592.1</v>
      </c>
    </row>
    <row r="20" spans="1:8">
      <c r="A20" s="1"/>
      <c r="B20" s="1"/>
      <c r="C20" s="1"/>
      <c r="D20" s="1"/>
      <c r="E20" s="1" t="s">
        <v>18</v>
      </c>
      <c r="F20" s="1"/>
      <c r="G20" s="1"/>
      <c r="H20" s="2"/>
    </row>
    <row r="21" spans="1:8">
      <c r="A21" s="1"/>
      <c r="B21" s="1"/>
      <c r="C21" s="1"/>
      <c r="D21" s="1"/>
      <c r="E21" s="1"/>
      <c r="F21" s="1" t="s">
        <v>19</v>
      </c>
      <c r="G21" s="1"/>
      <c r="H21" s="2">
        <v>1487</v>
      </c>
    </row>
    <row r="22" spans="1:8">
      <c r="A22" s="1"/>
      <c r="B22" s="1"/>
      <c r="C22" s="1"/>
      <c r="D22" s="1"/>
      <c r="E22" s="1"/>
      <c r="F22" s="1" t="s">
        <v>20</v>
      </c>
      <c r="G22" s="1"/>
      <c r="H22" s="2">
        <v>16547.79</v>
      </c>
    </row>
    <row r="23" spans="1:8" ht="19.5" thickBot="1">
      <c r="A23" s="1"/>
      <c r="B23" s="1"/>
      <c r="C23" s="1"/>
      <c r="D23" s="1"/>
      <c r="E23" s="1"/>
      <c r="F23" s="1" t="s">
        <v>21</v>
      </c>
      <c r="G23" s="1"/>
      <c r="H23" s="3">
        <v>16547.22</v>
      </c>
    </row>
    <row r="24" spans="1:8">
      <c r="A24" s="1"/>
      <c r="B24" s="1"/>
      <c r="C24" s="1"/>
      <c r="D24" s="1"/>
      <c r="E24" s="1" t="s">
        <v>22</v>
      </c>
      <c r="F24" s="1"/>
      <c r="G24" s="1"/>
      <c r="H24" s="2">
        <f>ROUND(SUM(H20:H23),5)</f>
        <v>34582.01</v>
      </c>
    </row>
    <row r="25" spans="1:8">
      <c r="A25" s="1"/>
      <c r="B25" s="1"/>
      <c r="C25" s="1"/>
      <c r="D25" s="1"/>
      <c r="E25" s="1" t="s">
        <v>128</v>
      </c>
      <c r="F25" s="1"/>
      <c r="G25" s="1"/>
      <c r="H25" s="2">
        <v>513.04999999999995</v>
      </c>
    </row>
    <row r="26" spans="1:8">
      <c r="A26" s="1"/>
      <c r="B26" s="1"/>
      <c r="C26" s="1"/>
      <c r="D26" s="1"/>
      <c r="E26" s="1" t="s">
        <v>23</v>
      </c>
      <c r="F26" s="1"/>
      <c r="G26" s="1"/>
      <c r="H26" s="2">
        <v>11310.92</v>
      </c>
    </row>
    <row r="27" spans="1:8" ht="19.5" thickBot="1">
      <c r="A27" s="1"/>
      <c r="B27" s="1"/>
      <c r="C27" s="1"/>
      <c r="D27" s="1"/>
      <c r="E27" s="1" t="s">
        <v>24</v>
      </c>
      <c r="F27" s="1"/>
      <c r="G27" s="1"/>
      <c r="H27" s="2">
        <v>10867.96</v>
      </c>
    </row>
    <row r="28" spans="1:8" ht="19.5" thickBot="1">
      <c r="A28" s="1"/>
      <c r="B28" s="1"/>
      <c r="C28" s="1"/>
      <c r="D28" s="1" t="s">
        <v>25</v>
      </c>
      <c r="E28" s="1"/>
      <c r="F28" s="1"/>
      <c r="G28" s="1"/>
      <c r="H28" s="4">
        <f>ROUND(H4+SUM(H8:H9)+H15+H19+SUM(H24:H27),5)</f>
        <v>636736.76</v>
      </c>
    </row>
    <row r="29" spans="1:8">
      <c r="A29" s="1"/>
      <c r="B29" s="1"/>
      <c r="C29" s="1" t="s">
        <v>26</v>
      </c>
      <c r="D29" s="1"/>
      <c r="E29" s="1"/>
      <c r="F29" s="1"/>
      <c r="G29" s="1"/>
      <c r="H29" s="2">
        <f>H28</f>
        <v>636736.76</v>
      </c>
    </row>
    <row r="30" spans="1:8">
      <c r="A30" s="1"/>
      <c r="B30" s="1"/>
      <c r="C30" s="1"/>
      <c r="D30" s="1" t="s">
        <v>27</v>
      </c>
      <c r="E30" s="1"/>
      <c r="F30" s="1"/>
      <c r="G30" s="1"/>
      <c r="H30" s="2"/>
    </row>
    <row r="31" spans="1:8">
      <c r="A31" s="1"/>
      <c r="B31" s="1"/>
      <c r="C31" s="1"/>
      <c r="D31" s="1"/>
      <c r="E31" s="1" t="s">
        <v>28</v>
      </c>
      <c r="F31" s="1"/>
      <c r="G31" s="1"/>
      <c r="H31" s="2"/>
    </row>
    <row r="32" spans="1:8">
      <c r="A32" s="1"/>
      <c r="B32" s="1"/>
      <c r="C32" s="1"/>
      <c r="D32" s="1"/>
      <c r="E32" s="1"/>
      <c r="F32" s="1" t="s">
        <v>29</v>
      </c>
      <c r="G32" s="1"/>
      <c r="H32" s="2">
        <v>150</v>
      </c>
    </row>
    <row r="33" spans="1:8">
      <c r="A33" s="1"/>
      <c r="B33" s="1"/>
      <c r="C33" s="1"/>
      <c r="D33" s="1"/>
      <c r="E33" s="1"/>
      <c r="F33" s="1" t="s">
        <v>30</v>
      </c>
      <c r="G33" s="1"/>
      <c r="H33" s="2">
        <v>600</v>
      </c>
    </row>
    <row r="34" spans="1:8">
      <c r="A34" s="1"/>
      <c r="B34" s="1"/>
      <c r="C34" s="1"/>
      <c r="D34" s="1"/>
      <c r="E34" s="1"/>
      <c r="F34" s="1" t="s">
        <v>31</v>
      </c>
      <c r="G34" s="1"/>
      <c r="H34" s="2">
        <v>0</v>
      </c>
    </row>
    <row r="35" spans="1:8">
      <c r="A35" s="1"/>
      <c r="B35" s="1"/>
      <c r="C35" s="1"/>
      <c r="D35" s="1"/>
      <c r="E35" s="1"/>
      <c r="F35" s="1" t="s">
        <v>32</v>
      </c>
      <c r="G35" s="1"/>
      <c r="H35" s="2">
        <v>2184.5500000000002</v>
      </c>
    </row>
    <row r="36" spans="1:8">
      <c r="A36" s="1"/>
      <c r="B36" s="1"/>
      <c r="C36" s="1"/>
      <c r="D36" s="1"/>
      <c r="E36" s="1"/>
      <c r="F36" s="1" t="s">
        <v>33</v>
      </c>
      <c r="G36" s="1"/>
      <c r="H36" s="2">
        <v>3288.26</v>
      </c>
    </row>
    <row r="37" spans="1:8">
      <c r="A37" s="1"/>
      <c r="B37" s="1"/>
      <c r="C37" s="1"/>
      <c r="D37" s="1"/>
      <c r="E37" s="1"/>
      <c r="F37" s="1" t="s">
        <v>34</v>
      </c>
      <c r="G37" s="1"/>
      <c r="H37" s="2">
        <v>10000</v>
      </c>
    </row>
    <row r="38" spans="1:8">
      <c r="A38" s="1"/>
      <c r="B38" s="1"/>
      <c r="C38" s="1"/>
      <c r="D38" s="1"/>
      <c r="E38" s="1"/>
      <c r="F38" s="1" t="s">
        <v>35</v>
      </c>
      <c r="G38" s="1"/>
      <c r="H38" s="2">
        <v>2500</v>
      </c>
    </row>
    <row r="39" spans="1:8">
      <c r="A39" s="1"/>
      <c r="B39" s="1"/>
      <c r="C39" s="1"/>
      <c r="D39" s="1"/>
      <c r="E39" s="1"/>
      <c r="F39" s="1" t="s">
        <v>36</v>
      </c>
      <c r="G39" s="1"/>
      <c r="H39" s="2">
        <v>5000</v>
      </c>
    </row>
    <row r="40" spans="1:8">
      <c r="A40" s="1"/>
      <c r="B40" s="1"/>
      <c r="C40" s="1"/>
      <c r="D40" s="1"/>
      <c r="E40" s="1"/>
      <c r="F40" s="1" t="s">
        <v>129</v>
      </c>
      <c r="G40" s="1"/>
      <c r="H40" s="2">
        <v>2000</v>
      </c>
    </row>
    <row r="41" spans="1:8">
      <c r="A41" s="1"/>
      <c r="B41" s="1"/>
      <c r="C41" s="1"/>
      <c r="D41" s="1"/>
      <c r="E41" s="1"/>
      <c r="F41" s="1" t="s">
        <v>130</v>
      </c>
      <c r="G41" s="1"/>
      <c r="H41" s="2">
        <v>75000</v>
      </c>
    </row>
    <row r="42" spans="1:8">
      <c r="A42" s="1"/>
      <c r="B42" s="1"/>
      <c r="C42" s="1"/>
      <c r="D42" s="1"/>
      <c r="E42" s="1"/>
      <c r="F42" s="1" t="s">
        <v>37</v>
      </c>
      <c r="G42" s="1"/>
      <c r="H42" s="2">
        <v>150</v>
      </c>
    </row>
    <row r="43" spans="1:8">
      <c r="A43" s="1"/>
      <c r="B43" s="1"/>
      <c r="C43" s="1"/>
      <c r="D43" s="1"/>
      <c r="E43" s="1"/>
      <c r="F43" s="1" t="s">
        <v>38</v>
      </c>
      <c r="G43" s="1"/>
      <c r="H43" s="2">
        <v>1000</v>
      </c>
    </row>
    <row r="44" spans="1:8">
      <c r="A44" s="1"/>
      <c r="B44" s="1"/>
      <c r="C44" s="1"/>
      <c r="D44" s="1"/>
      <c r="E44" s="1"/>
      <c r="F44" s="1" t="s">
        <v>39</v>
      </c>
      <c r="G44" s="1"/>
      <c r="H44" s="2">
        <v>1086.99</v>
      </c>
    </row>
    <row r="45" spans="1:8">
      <c r="A45" s="1"/>
      <c r="B45" s="1"/>
      <c r="C45" s="1"/>
      <c r="D45" s="1"/>
      <c r="E45" s="1"/>
      <c r="F45" s="1" t="s">
        <v>40</v>
      </c>
      <c r="G45" s="1"/>
      <c r="H45" s="2">
        <v>2000</v>
      </c>
    </row>
    <row r="46" spans="1:8">
      <c r="A46" s="1"/>
      <c r="B46" s="1"/>
      <c r="C46" s="1"/>
      <c r="D46" s="1"/>
      <c r="E46" s="1"/>
      <c r="F46" s="1" t="s">
        <v>41</v>
      </c>
      <c r="G46" s="1"/>
      <c r="H46" s="2">
        <v>250</v>
      </c>
    </row>
    <row r="47" spans="1:8">
      <c r="A47" s="1"/>
      <c r="B47" s="1"/>
      <c r="C47" s="1"/>
      <c r="D47" s="1"/>
      <c r="E47" s="1"/>
      <c r="F47" s="1" t="s">
        <v>42</v>
      </c>
      <c r="G47" s="1"/>
      <c r="H47" s="2">
        <v>50000</v>
      </c>
    </row>
    <row r="48" spans="1:8">
      <c r="A48" s="1"/>
      <c r="B48" s="1"/>
      <c r="C48" s="1"/>
      <c r="D48" s="1"/>
      <c r="E48" s="1"/>
      <c r="F48" s="1" t="s">
        <v>43</v>
      </c>
      <c r="G48" s="1"/>
      <c r="H48" s="2">
        <v>2000</v>
      </c>
    </row>
    <row r="49" spans="1:8">
      <c r="A49" s="1"/>
      <c r="B49" s="1"/>
      <c r="C49" s="1"/>
      <c r="D49" s="1"/>
      <c r="E49" s="1"/>
      <c r="F49" s="1" t="s">
        <v>44</v>
      </c>
      <c r="G49" s="1"/>
      <c r="H49" s="2">
        <v>8900</v>
      </c>
    </row>
    <row r="50" spans="1:8">
      <c r="A50" s="1"/>
      <c r="B50" s="1"/>
      <c r="C50" s="1"/>
      <c r="D50" s="1"/>
      <c r="E50" s="1"/>
      <c r="F50" s="1" t="s">
        <v>45</v>
      </c>
      <c r="G50" s="1"/>
      <c r="H50" s="2">
        <v>2184</v>
      </c>
    </row>
    <row r="51" spans="1:8">
      <c r="A51" s="1"/>
      <c r="B51" s="1"/>
      <c r="C51" s="1"/>
      <c r="D51" s="1"/>
      <c r="E51" s="1"/>
      <c r="F51" s="1" t="s">
        <v>46</v>
      </c>
      <c r="G51" s="1"/>
      <c r="H51" s="2">
        <v>2500</v>
      </c>
    </row>
    <row r="52" spans="1:8">
      <c r="A52" s="1"/>
      <c r="B52" s="1"/>
      <c r="C52" s="1"/>
      <c r="D52" s="1"/>
      <c r="E52" s="1"/>
      <c r="F52" s="1" t="s">
        <v>47</v>
      </c>
      <c r="G52" s="1"/>
      <c r="H52" s="2">
        <v>6900</v>
      </c>
    </row>
    <row r="53" spans="1:8" ht="19.5" thickBot="1">
      <c r="A53" s="1"/>
      <c r="B53" s="1"/>
      <c r="C53" s="1"/>
      <c r="D53" s="1"/>
      <c r="E53" s="1"/>
      <c r="F53" s="1" t="s">
        <v>48</v>
      </c>
      <c r="G53" s="1"/>
      <c r="H53" s="3">
        <v>19324</v>
      </c>
    </row>
    <row r="54" spans="1:8">
      <c r="A54" s="1"/>
      <c r="B54" s="1"/>
      <c r="C54" s="1"/>
      <c r="D54" s="1"/>
      <c r="E54" s="1" t="s">
        <v>49</v>
      </c>
      <c r="F54" s="1"/>
      <c r="G54" s="1"/>
      <c r="H54" s="2">
        <f>ROUND(SUM(H31:H53),5)</f>
        <v>197017.8</v>
      </c>
    </row>
    <row r="55" spans="1:8">
      <c r="A55" s="1"/>
      <c r="B55" s="1"/>
      <c r="C55" s="1"/>
      <c r="D55" s="1"/>
      <c r="E55" s="1" t="s">
        <v>50</v>
      </c>
      <c r="F55" s="1"/>
      <c r="G55" s="1"/>
      <c r="H55" s="2"/>
    </row>
    <row r="56" spans="1:8">
      <c r="A56" s="1"/>
      <c r="B56" s="1"/>
      <c r="C56" s="1"/>
      <c r="D56" s="1"/>
      <c r="E56" s="1"/>
      <c r="F56" s="1" t="s">
        <v>51</v>
      </c>
      <c r="G56" s="1"/>
      <c r="H56" s="2"/>
    </row>
    <row r="57" spans="1:8">
      <c r="A57" s="1"/>
      <c r="B57" s="1"/>
      <c r="C57" s="1"/>
      <c r="D57" s="1"/>
      <c r="E57" s="1"/>
      <c r="F57" s="1"/>
      <c r="G57" s="1" t="s">
        <v>52</v>
      </c>
      <c r="H57" s="2">
        <v>22464</v>
      </c>
    </row>
    <row r="58" spans="1:8">
      <c r="A58" s="1"/>
      <c r="B58" s="1"/>
      <c r="C58" s="1"/>
      <c r="D58" s="1"/>
      <c r="E58" s="1"/>
      <c r="F58" s="1"/>
      <c r="G58" s="1" t="s">
        <v>53</v>
      </c>
      <c r="H58" s="2">
        <v>42900</v>
      </c>
    </row>
    <row r="59" spans="1:8">
      <c r="A59" s="1"/>
      <c r="B59" s="1"/>
      <c r="C59" s="1"/>
      <c r="D59" s="1"/>
      <c r="E59" s="1"/>
      <c r="F59" s="1"/>
      <c r="G59" s="1" t="s">
        <v>54</v>
      </c>
      <c r="H59" s="2">
        <v>92770.07</v>
      </c>
    </row>
    <row r="60" spans="1:8">
      <c r="A60" s="1"/>
      <c r="B60" s="1"/>
      <c r="C60" s="1"/>
      <c r="D60" s="1"/>
      <c r="E60" s="1"/>
      <c r="F60" s="1"/>
      <c r="G60" s="1" t="s">
        <v>55</v>
      </c>
      <c r="H60" s="2">
        <v>0</v>
      </c>
    </row>
    <row r="61" spans="1:8">
      <c r="A61" s="1"/>
      <c r="B61" s="1"/>
      <c r="C61" s="1"/>
      <c r="D61" s="1"/>
      <c r="E61" s="1"/>
      <c r="F61" s="1"/>
      <c r="G61" s="1" t="s">
        <v>56</v>
      </c>
      <c r="H61" s="2">
        <v>41808</v>
      </c>
    </row>
    <row r="62" spans="1:8">
      <c r="A62" s="1"/>
      <c r="B62" s="1"/>
      <c r="C62" s="1"/>
      <c r="D62" s="1"/>
      <c r="E62" s="1"/>
      <c r="F62" s="1"/>
      <c r="G62" s="1" t="s">
        <v>57</v>
      </c>
      <c r="H62" s="2">
        <v>31968</v>
      </c>
    </row>
    <row r="63" spans="1:8" ht="19.5" thickBot="1">
      <c r="A63" s="1"/>
      <c r="B63" s="1"/>
      <c r="C63" s="1"/>
      <c r="D63" s="1"/>
      <c r="E63" s="1"/>
      <c r="F63" s="1"/>
      <c r="G63" s="1" t="s">
        <v>58</v>
      </c>
      <c r="H63" s="3">
        <v>2000</v>
      </c>
    </row>
    <row r="64" spans="1:8">
      <c r="A64" s="1"/>
      <c r="B64" s="1"/>
      <c r="C64" s="1"/>
      <c r="D64" s="1"/>
      <c r="E64" s="1"/>
      <c r="F64" s="1" t="s">
        <v>59</v>
      </c>
      <c r="G64" s="1"/>
      <c r="H64" s="2">
        <f>ROUND(SUM(H56:H63),5)</f>
        <v>233910.07</v>
      </c>
    </row>
    <row r="65" spans="1:8">
      <c r="A65" s="1"/>
      <c r="B65" s="1"/>
      <c r="C65" s="1"/>
      <c r="D65" s="1"/>
      <c r="E65" s="1"/>
      <c r="F65" s="1" t="s">
        <v>60</v>
      </c>
      <c r="G65" s="1"/>
      <c r="H65" s="2">
        <v>23590</v>
      </c>
    </row>
    <row r="66" spans="1:8" ht="19.5" thickBot="1">
      <c r="A66" s="1"/>
      <c r="B66" s="1"/>
      <c r="C66" s="1"/>
      <c r="D66" s="1"/>
      <c r="E66" s="1"/>
      <c r="F66" s="1" t="s">
        <v>61</v>
      </c>
      <c r="G66" s="1"/>
      <c r="H66" s="3">
        <v>9000</v>
      </c>
    </row>
    <row r="67" spans="1:8">
      <c r="A67" s="1"/>
      <c r="B67" s="1"/>
      <c r="C67" s="1"/>
      <c r="D67" s="1"/>
      <c r="E67" s="1" t="s">
        <v>62</v>
      </c>
      <c r="F67" s="1"/>
      <c r="G67" s="1"/>
      <c r="H67" s="2">
        <f>ROUND(H55+SUM(H64:H66),5)</f>
        <v>266500.07</v>
      </c>
    </row>
    <row r="68" spans="1:8">
      <c r="A68" s="1"/>
      <c r="B68" s="1"/>
      <c r="C68" s="1"/>
      <c r="D68" s="1"/>
      <c r="E68" s="1" t="s">
        <v>63</v>
      </c>
      <c r="F68" s="1"/>
      <c r="G68" s="1"/>
      <c r="H68" s="2"/>
    </row>
    <row r="69" spans="1:8">
      <c r="A69" s="1"/>
      <c r="B69" s="1"/>
      <c r="C69" s="1"/>
      <c r="D69" s="1"/>
      <c r="E69" s="1"/>
      <c r="F69" s="1" t="s">
        <v>64</v>
      </c>
      <c r="G69" s="1"/>
      <c r="H69" s="2">
        <v>3848</v>
      </c>
    </row>
    <row r="70" spans="1:8">
      <c r="A70" s="1"/>
      <c r="B70" s="1"/>
      <c r="C70" s="1"/>
      <c r="D70" s="1"/>
      <c r="E70" s="1"/>
      <c r="F70" s="1" t="s">
        <v>65</v>
      </c>
      <c r="G70" s="1"/>
      <c r="H70" s="2">
        <v>10000</v>
      </c>
    </row>
    <row r="71" spans="1:8">
      <c r="A71" s="1"/>
      <c r="B71" s="1"/>
      <c r="C71" s="1"/>
      <c r="D71" s="1"/>
      <c r="E71" s="1"/>
      <c r="F71" s="1" t="s">
        <v>66</v>
      </c>
      <c r="G71" s="1"/>
      <c r="H71" s="2">
        <v>5000</v>
      </c>
    </row>
    <row r="72" spans="1:8">
      <c r="A72" s="1"/>
      <c r="B72" s="1"/>
      <c r="C72" s="1"/>
      <c r="D72" s="1"/>
      <c r="E72" s="1"/>
      <c r="F72" s="1" t="s">
        <v>67</v>
      </c>
      <c r="G72" s="1"/>
      <c r="H72" s="2">
        <v>500</v>
      </c>
    </row>
    <row r="73" spans="1:8">
      <c r="A73" s="1"/>
      <c r="B73" s="1"/>
      <c r="C73" s="1"/>
      <c r="D73" s="1"/>
      <c r="E73" s="1"/>
      <c r="F73" s="1" t="s">
        <v>131</v>
      </c>
      <c r="G73" s="1"/>
      <c r="H73" s="2">
        <v>500</v>
      </c>
    </row>
    <row r="74" spans="1:8" ht="19.5" thickBot="1">
      <c r="A74" s="1"/>
      <c r="B74" s="1"/>
      <c r="C74" s="1"/>
      <c r="D74" s="1"/>
      <c r="E74" s="1"/>
      <c r="F74" s="1" t="s">
        <v>68</v>
      </c>
      <c r="G74" s="1"/>
      <c r="H74" s="3">
        <v>750</v>
      </c>
    </row>
    <row r="75" spans="1:8">
      <c r="A75" s="1"/>
      <c r="B75" s="1"/>
      <c r="C75" s="1"/>
      <c r="D75" s="1"/>
      <c r="E75" s="1" t="s">
        <v>69</v>
      </c>
      <c r="F75" s="1"/>
      <c r="G75" s="1"/>
      <c r="H75" s="2">
        <f>ROUND(SUM(H68:H74),5)</f>
        <v>20598</v>
      </c>
    </row>
    <row r="76" spans="1:8">
      <c r="A76" s="1"/>
      <c r="B76" s="1"/>
      <c r="C76" s="1"/>
      <c r="D76" s="1"/>
      <c r="E76" s="1" t="s">
        <v>70</v>
      </c>
      <c r="F76" s="1"/>
      <c r="G76" s="1"/>
      <c r="H76" s="2"/>
    </row>
    <row r="77" spans="1:8">
      <c r="A77" s="1"/>
      <c r="B77" s="1"/>
      <c r="C77" s="1"/>
      <c r="D77" s="1"/>
      <c r="E77" s="1"/>
      <c r="F77" s="1" t="s">
        <v>71</v>
      </c>
      <c r="G77" s="1"/>
      <c r="H77" s="2">
        <v>2426.7600000000002</v>
      </c>
    </row>
    <row r="78" spans="1:8">
      <c r="A78" s="1"/>
      <c r="B78" s="1"/>
      <c r="C78" s="1"/>
      <c r="D78" s="1"/>
      <c r="E78" s="1"/>
      <c r="F78" s="1" t="s">
        <v>72</v>
      </c>
      <c r="G78" s="1"/>
      <c r="H78" s="2">
        <v>4280.4799999999996</v>
      </c>
    </row>
    <row r="79" spans="1:8">
      <c r="A79" s="1"/>
      <c r="B79" s="1"/>
      <c r="C79" s="1"/>
      <c r="D79" s="1"/>
      <c r="E79" s="1"/>
      <c r="F79" s="1" t="s">
        <v>132</v>
      </c>
      <c r="G79" s="1"/>
      <c r="H79" s="2">
        <v>1000</v>
      </c>
    </row>
    <row r="80" spans="1:8">
      <c r="A80" s="1"/>
      <c r="B80" s="1"/>
      <c r="C80" s="1"/>
      <c r="D80" s="1"/>
      <c r="E80" s="1"/>
      <c r="F80" s="1" t="s">
        <v>73</v>
      </c>
      <c r="G80" s="1"/>
      <c r="H80" s="2">
        <v>731.14</v>
      </c>
    </row>
    <row r="81" spans="1:8">
      <c r="A81" s="1"/>
      <c r="B81" s="1"/>
      <c r="C81" s="1"/>
      <c r="D81" s="1"/>
      <c r="E81" s="1"/>
      <c r="F81" s="1" t="s">
        <v>74</v>
      </c>
      <c r="G81" s="1"/>
      <c r="H81" s="2">
        <v>1500</v>
      </c>
    </row>
    <row r="82" spans="1:8">
      <c r="A82" s="1"/>
      <c r="B82" s="1"/>
      <c r="C82" s="1"/>
      <c r="D82" s="1"/>
      <c r="E82" s="1"/>
      <c r="F82" s="1" t="s">
        <v>133</v>
      </c>
      <c r="G82" s="1"/>
      <c r="H82" s="2">
        <v>323</v>
      </c>
    </row>
    <row r="83" spans="1:8" ht="19.5" thickBot="1">
      <c r="A83" s="1"/>
      <c r="B83" s="1"/>
      <c r="C83" s="1"/>
      <c r="D83" s="1"/>
      <c r="E83" s="1"/>
      <c r="F83" s="1" t="s">
        <v>75</v>
      </c>
      <c r="G83" s="1"/>
      <c r="H83" s="3">
        <v>150</v>
      </c>
    </row>
    <row r="84" spans="1:8">
      <c r="A84" s="1"/>
      <c r="B84" s="1"/>
      <c r="C84" s="1"/>
      <c r="D84" s="1"/>
      <c r="E84" s="1" t="s">
        <v>76</v>
      </c>
      <c r="F84" s="1"/>
      <c r="G84" s="1"/>
      <c r="H84" s="2">
        <f>ROUND(SUM(H76:H83),5)</f>
        <v>10411.379999999999</v>
      </c>
    </row>
    <row r="85" spans="1:8">
      <c r="A85" s="1"/>
      <c r="B85" s="1"/>
      <c r="C85" s="1"/>
      <c r="D85" s="1"/>
      <c r="E85" s="1" t="s">
        <v>77</v>
      </c>
      <c r="F85" s="1"/>
      <c r="G85" s="1"/>
      <c r="H85" s="2"/>
    </row>
    <row r="86" spans="1:8">
      <c r="A86" s="1"/>
      <c r="B86" s="1"/>
      <c r="C86" s="1"/>
      <c r="D86" s="1"/>
      <c r="E86" s="1"/>
      <c r="F86" s="1" t="s">
        <v>78</v>
      </c>
      <c r="G86" s="1"/>
      <c r="H86" s="2">
        <v>3000</v>
      </c>
    </row>
    <row r="87" spans="1:8">
      <c r="A87" s="1"/>
      <c r="B87" s="1"/>
      <c r="C87" s="1"/>
      <c r="D87" s="1"/>
      <c r="E87" s="1"/>
      <c r="F87" s="1" t="s">
        <v>79</v>
      </c>
      <c r="G87" s="1"/>
      <c r="H87" s="2">
        <v>1000</v>
      </c>
    </row>
    <row r="88" spans="1:8">
      <c r="A88" s="1"/>
      <c r="B88" s="1"/>
      <c r="C88" s="1"/>
      <c r="D88" s="1"/>
      <c r="E88" s="1"/>
      <c r="F88" s="1" t="s">
        <v>80</v>
      </c>
      <c r="G88" s="1"/>
      <c r="H88" s="2">
        <v>193.62</v>
      </c>
    </row>
    <row r="89" spans="1:8">
      <c r="A89" s="1"/>
      <c r="B89" s="1"/>
      <c r="C89" s="1"/>
      <c r="D89" s="1"/>
      <c r="E89" s="1"/>
      <c r="F89" s="1" t="s">
        <v>81</v>
      </c>
      <c r="G89" s="1"/>
      <c r="H89" s="2">
        <v>187.92</v>
      </c>
    </row>
    <row r="90" spans="1:8">
      <c r="A90" s="1"/>
      <c r="B90" s="1"/>
      <c r="C90" s="1"/>
      <c r="D90" s="1"/>
      <c r="E90" s="1"/>
      <c r="F90" s="1" t="s">
        <v>82</v>
      </c>
      <c r="G90" s="1"/>
      <c r="H90" s="2">
        <v>1893.8</v>
      </c>
    </row>
    <row r="91" spans="1:8" ht="19.5" thickBot="1">
      <c r="A91" s="1"/>
      <c r="B91" s="1"/>
      <c r="C91" s="1"/>
      <c r="D91" s="1"/>
      <c r="E91" s="1"/>
      <c r="F91" s="1" t="s">
        <v>83</v>
      </c>
      <c r="G91" s="1"/>
      <c r="H91" s="3">
        <v>460.75</v>
      </c>
    </row>
    <row r="92" spans="1:8">
      <c r="A92" s="1"/>
      <c r="B92" s="1"/>
      <c r="C92" s="1"/>
      <c r="D92" s="1"/>
      <c r="E92" s="1" t="s">
        <v>84</v>
      </c>
      <c r="F92" s="1"/>
      <c r="G92" s="1"/>
      <c r="H92" s="2">
        <f>ROUND(SUM(H85:H91),5)</f>
        <v>6736.09</v>
      </c>
    </row>
    <row r="93" spans="1:8">
      <c r="A93" s="1"/>
      <c r="B93" s="1"/>
      <c r="C93" s="1"/>
      <c r="D93" s="1"/>
      <c r="E93" s="1" t="s">
        <v>85</v>
      </c>
      <c r="F93" s="1"/>
      <c r="G93" s="1"/>
      <c r="H93" s="2"/>
    </row>
    <row r="94" spans="1:8">
      <c r="A94" s="1"/>
      <c r="B94" s="1"/>
      <c r="C94" s="1"/>
      <c r="D94" s="1"/>
      <c r="E94" s="1"/>
      <c r="F94" s="1" t="s">
        <v>86</v>
      </c>
      <c r="G94" s="1"/>
      <c r="H94" s="2">
        <v>750</v>
      </c>
    </row>
    <row r="95" spans="1:8">
      <c r="A95" s="1"/>
      <c r="B95" s="1"/>
      <c r="C95" s="1"/>
      <c r="D95" s="1"/>
      <c r="E95" s="1"/>
      <c r="F95" s="1" t="s">
        <v>134</v>
      </c>
      <c r="G95" s="1"/>
      <c r="H95" s="2">
        <v>700</v>
      </c>
    </row>
    <row r="96" spans="1:8">
      <c r="A96" s="1"/>
      <c r="B96" s="1"/>
      <c r="C96" s="1"/>
      <c r="D96" s="1"/>
      <c r="E96" s="1"/>
      <c r="F96" s="1" t="s">
        <v>88</v>
      </c>
      <c r="G96" s="1"/>
      <c r="H96" s="2">
        <v>700</v>
      </c>
    </row>
    <row r="97" spans="1:8">
      <c r="A97" s="1"/>
      <c r="B97" s="1"/>
      <c r="C97" s="1"/>
      <c r="D97" s="1"/>
      <c r="E97" s="1"/>
      <c r="F97" s="1" t="s">
        <v>135</v>
      </c>
      <c r="G97" s="1"/>
      <c r="H97" s="2">
        <v>0</v>
      </c>
    </row>
    <row r="98" spans="1:8" ht="19.5" thickBot="1">
      <c r="A98" s="1"/>
      <c r="B98" s="1"/>
      <c r="C98" s="1"/>
      <c r="D98" s="1"/>
      <c r="E98" s="1"/>
      <c r="F98" s="1" t="s">
        <v>136</v>
      </c>
      <c r="G98" s="1"/>
      <c r="H98" s="3">
        <v>0</v>
      </c>
    </row>
    <row r="99" spans="1:8">
      <c r="A99" s="1"/>
      <c r="B99" s="1"/>
      <c r="C99" s="1"/>
      <c r="D99" s="1"/>
      <c r="E99" s="1" t="s">
        <v>90</v>
      </c>
      <c r="F99" s="1"/>
      <c r="G99" s="1"/>
      <c r="H99" s="2">
        <f>ROUND(SUM(H93:H98),5)</f>
        <v>2150</v>
      </c>
    </row>
    <row r="100" spans="1:8">
      <c r="A100" s="1"/>
      <c r="B100" s="1"/>
      <c r="C100" s="1"/>
      <c r="D100" s="1"/>
      <c r="E100" s="1" t="s">
        <v>91</v>
      </c>
      <c r="F100" s="1"/>
      <c r="G100" s="1"/>
      <c r="H100" s="2"/>
    </row>
    <row r="101" spans="1:8">
      <c r="A101" s="1"/>
      <c r="B101" s="1"/>
      <c r="C101" s="1"/>
      <c r="D101" s="1"/>
      <c r="E101" s="1"/>
      <c r="F101" s="1" t="s">
        <v>92</v>
      </c>
      <c r="G101" s="1"/>
      <c r="H101" s="2">
        <v>690</v>
      </c>
    </row>
    <row r="102" spans="1:8">
      <c r="A102" s="1"/>
      <c r="B102" s="1"/>
      <c r="C102" s="1"/>
      <c r="D102" s="1"/>
      <c r="E102" s="1"/>
      <c r="F102" s="1" t="s">
        <v>93</v>
      </c>
      <c r="G102" s="1"/>
      <c r="H102" s="2">
        <v>727.5</v>
      </c>
    </row>
    <row r="103" spans="1:8">
      <c r="A103" s="1"/>
      <c r="B103" s="1"/>
      <c r="C103" s="1"/>
      <c r="D103" s="1"/>
      <c r="E103" s="1"/>
      <c r="F103" s="1" t="s">
        <v>94</v>
      </c>
      <c r="G103" s="1"/>
      <c r="H103" s="2">
        <v>275</v>
      </c>
    </row>
    <row r="104" spans="1:8">
      <c r="A104" s="1"/>
      <c r="B104" s="1"/>
      <c r="C104" s="1"/>
      <c r="D104" s="1"/>
      <c r="E104" s="1"/>
      <c r="F104" s="1" t="s">
        <v>137</v>
      </c>
      <c r="G104" s="1"/>
      <c r="H104" s="2">
        <v>100</v>
      </c>
    </row>
    <row r="105" spans="1:8">
      <c r="A105" s="1"/>
      <c r="B105" s="1"/>
      <c r="C105" s="1"/>
      <c r="D105" s="1"/>
      <c r="E105" s="1"/>
      <c r="F105" s="1" t="s">
        <v>138</v>
      </c>
      <c r="G105" s="1"/>
      <c r="H105" s="2">
        <v>0</v>
      </c>
    </row>
    <row r="106" spans="1:8">
      <c r="A106" s="1"/>
      <c r="B106" s="1"/>
      <c r="C106" s="1"/>
      <c r="D106" s="1"/>
      <c r="E106" s="1"/>
      <c r="F106" s="1" t="s">
        <v>95</v>
      </c>
      <c r="G106" s="1"/>
      <c r="H106" s="2">
        <v>5000</v>
      </c>
    </row>
    <row r="107" spans="1:8">
      <c r="A107" s="1"/>
      <c r="B107" s="1"/>
      <c r="C107" s="1"/>
      <c r="D107" s="1"/>
      <c r="E107" s="1"/>
      <c r="F107" s="1" t="s">
        <v>96</v>
      </c>
      <c r="G107" s="1"/>
      <c r="H107" s="2">
        <v>500</v>
      </c>
    </row>
    <row r="108" spans="1:8" ht="19.5" thickBot="1">
      <c r="A108" s="1"/>
      <c r="B108" s="1"/>
      <c r="C108" s="1"/>
      <c r="D108" s="1"/>
      <c r="E108" s="1"/>
      <c r="F108" s="1" t="s">
        <v>97</v>
      </c>
      <c r="G108" s="1"/>
      <c r="H108" s="3">
        <v>949.3</v>
      </c>
    </row>
    <row r="109" spans="1:8">
      <c r="A109" s="1"/>
      <c r="B109" s="1"/>
      <c r="C109" s="1"/>
      <c r="D109" s="1"/>
      <c r="E109" s="1" t="s">
        <v>98</v>
      </c>
      <c r="F109" s="1"/>
      <c r="G109" s="1"/>
      <c r="H109" s="2">
        <f>ROUND(SUM(H100:H108),5)</f>
        <v>8241.7999999999993</v>
      </c>
    </row>
    <row r="110" spans="1:8">
      <c r="A110" s="1"/>
      <c r="B110" s="1"/>
      <c r="C110" s="1"/>
      <c r="D110" s="1"/>
      <c r="E110" s="1" t="s">
        <v>99</v>
      </c>
      <c r="F110" s="1"/>
      <c r="G110" s="1"/>
      <c r="H110" s="2"/>
    </row>
    <row r="111" spans="1:8">
      <c r="A111" s="1"/>
      <c r="B111" s="1"/>
      <c r="C111" s="1"/>
      <c r="D111" s="1"/>
      <c r="E111" s="1"/>
      <c r="F111" s="1" t="s">
        <v>139</v>
      </c>
      <c r="G111" s="1"/>
      <c r="H111" s="2">
        <v>0</v>
      </c>
    </row>
    <row r="112" spans="1:8">
      <c r="A112" s="1"/>
      <c r="B112" s="1"/>
      <c r="C112" s="1"/>
      <c r="D112" s="1"/>
      <c r="E112" s="1"/>
      <c r="F112" s="1" t="s">
        <v>100</v>
      </c>
      <c r="G112" s="1"/>
      <c r="H112" s="2"/>
    </row>
    <row r="113" spans="1:8">
      <c r="A113" s="1"/>
      <c r="B113" s="1"/>
      <c r="C113" s="1"/>
      <c r="D113" s="1"/>
      <c r="E113" s="1"/>
      <c r="F113" s="1"/>
      <c r="G113" s="1" t="s">
        <v>140</v>
      </c>
      <c r="H113" s="2">
        <v>250</v>
      </c>
    </row>
    <row r="114" spans="1:8" ht="19.5" thickBot="1">
      <c r="A114" s="1"/>
      <c r="B114" s="1"/>
      <c r="C114" s="1"/>
      <c r="D114" s="1"/>
      <c r="E114" s="1"/>
      <c r="F114" s="1"/>
      <c r="G114" s="1" t="s">
        <v>141</v>
      </c>
      <c r="H114" s="3">
        <v>43500</v>
      </c>
    </row>
    <row r="115" spans="1:8">
      <c r="A115" s="1"/>
      <c r="B115" s="1"/>
      <c r="C115" s="1"/>
      <c r="D115" s="1"/>
      <c r="E115" s="1"/>
      <c r="F115" s="1" t="s">
        <v>142</v>
      </c>
      <c r="G115" s="1"/>
      <c r="H115" s="2">
        <f>ROUND(SUM(H112:H114),5)</f>
        <v>43750</v>
      </c>
    </row>
    <row r="116" spans="1:8" ht="19.5" thickBot="1">
      <c r="A116" s="1"/>
      <c r="B116" s="1"/>
      <c r="C116" s="1"/>
      <c r="D116" s="1"/>
      <c r="E116" s="1"/>
      <c r="F116" s="1" t="s">
        <v>101</v>
      </c>
      <c r="G116" s="1"/>
      <c r="H116" s="3">
        <v>3400</v>
      </c>
    </row>
    <row r="117" spans="1:8">
      <c r="A117" s="1"/>
      <c r="B117" s="1"/>
      <c r="C117" s="1"/>
      <c r="D117" s="1"/>
      <c r="E117" s="1" t="s">
        <v>102</v>
      </c>
      <c r="F117" s="1"/>
      <c r="G117" s="1"/>
      <c r="H117" s="2">
        <f>ROUND(SUM(H110:H111)+SUM(H115:H116),5)</f>
        <v>47150</v>
      </c>
    </row>
    <row r="118" spans="1:8">
      <c r="A118" s="1"/>
      <c r="B118" s="1"/>
      <c r="C118" s="1"/>
      <c r="D118" s="1"/>
      <c r="E118" s="1" t="s">
        <v>103</v>
      </c>
      <c r="F118" s="1"/>
      <c r="G118" s="1"/>
      <c r="H118" s="2"/>
    </row>
    <row r="119" spans="1:8">
      <c r="A119" s="1"/>
      <c r="B119" s="1"/>
      <c r="C119" s="1"/>
      <c r="D119" s="1"/>
      <c r="E119" s="1"/>
      <c r="F119" s="1" t="s">
        <v>104</v>
      </c>
      <c r="G119" s="1"/>
      <c r="H119" s="2">
        <v>1000</v>
      </c>
    </row>
    <row r="120" spans="1:8">
      <c r="A120" s="1"/>
      <c r="B120" s="1"/>
      <c r="C120" s="1"/>
      <c r="D120" s="1"/>
      <c r="E120" s="1"/>
      <c r="F120" s="1" t="s">
        <v>105</v>
      </c>
      <c r="G120" s="1"/>
      <c r="H120" s="2">
        <v>3346</v>
      </c>
    </row>
    <row r="121" spans="1:8">
      <c r="A121" s="1"/>
      <c r="B121" s="1"/>
      <c r="C121" s="1"/>
      <c r="D121" s="1"/>
      <c r="E121" s="1"/>
      <c r="F121" s="1" t="s">
        <v>107</v>
      </c>
      <c r="G121" s="1"/>
      <c r="H121" s="2">
        <v>2300</v>
      </c>
    </row>
    <row r="122" spans="1:8">
      <c r="A122" s="1"/>
      <c r="B122" s="1"/>
      <c r="C122" s="1"/>
      <c r="D122" s="1"/>
      <c r="E122" s="1"/>
      <c r="F122" s="1" t="s">
        <v>108</v>
      </c>
      <c r="G122" s="1"/>
      <c r="H122" s="2">
        <v>231.25</v>
      </c>
    </row>
    <row r="123" spans="1:8">
      <c r="A123" s="1"/>
      <c r="B123" s="1"/>
      <c r="C123" s="1"/>
      <c r="D123" s="1"/>
      <c r="E123" s="1"/>
      <c r="F123" s="1" t="s">
        <v>109</v>
      </c>
      <c r="G123" s="1"/>
      <c r="H123" s="2">
        <v>350</v>
      </c>
    </row>
    <row r="124" spans="1:8">
      <c r="A124" s="1"/>
      <c r="B124" s="1"/>
      <c r="C124" s="1"/>
      <c r="D124" s="1"/>
      <c r="E124" s="1"/>
      <c r="F124" s="1" t="s">
        <v>110</v>
      </c>
      <c r="G124" s="1"/>
      <c r="H124" s="2">
        <v>2500</v>
      </c>
    </row>
    <row r="125" spans="1:8">
      <c r="A125" s="1"/>
      <c r="B125" s="1"/>
      <c r="C125" s="1"/>
      <c r="D125" s="1"/>
      <c r="E125" s="1"/>
      <c r="F125" s="1" t="s">
        <v>111</v>
      </c>
      <c r="G125" s="1"/>
      <c r="H125" s="2">
        <v>5100</v>
      </c>
    </row>
    <row r="126" spans="1:8">
      <c r="A126" s="1"/>
      <c r="B126" s="1"/>
      <c r="C126" s="1"/>
      <c r="D126" s="1"/>
      <c r="E126" s="1"/>
      <c r="F126" s="1" t="s">
        <v>112</v>
      </c>
      <c r="G126" s="1"/>
      <c r="H126" s="2">
        <v>525</v>
      </c>
    </row>
    <row r="127" spans="1:8">
      <c r="A127" s="1"/>
      <c r="B127" s="1"/>
      <c r="C127" s="1"/>
      <c r="D127" s="1"/>
      <c r="E127" s="1"/>
      <c r="F127" s="1" t="s">
        <v>113</v>
      </c>
      <c r="G127" s="1"/>
      <c r="H127" s="2">
        <v>200</v>
      </c>
    </row>
    <row r="128" spans="1:8">
      <c r="A128" s="1"/>
      <c r="B128" s="1"/>
      <c r="C128" s="1"/>
      <c r="D128" s="1"/>
      <c r="E128" s="1"/>
      <c r="F128" s="1" t="s">
        <v>114</v>
      </c>
      <c r="G128" s="1"/>
      <c r="H128" s="2">
        <v>751.28</v>
      </c>
    </row>
    <row r="129" spans="1:8" ht="19.5" thickBot="1">
      <c r="A129" s="1"/>
      <c r="B129" s="1"/>
      <c r="C129" s="1"/>
      <c r="D129" s="1"/>
      <c r="E129" s="1"/>
      <c r="F129" s="1" t="s">
        <v>115</v>
      </c>
      <c r="G129" s="1"/>
      <c r="H129" s="3">
        <v>450</v>
      </c>
    </row>
    <row r="130" spans="1:8">
      <c r="A130" s="1"/>
      <c r="B130" s="1"/>
      <c r="C130" s="1"/>
      <c r="D130" s="1"/>
      <c r="E130" s="1" t="s">
        <v>116</v>
      </c>
      <c r="F130" s="1"/>
      <c r="G130" s="1"/>
      <c r="H130" s="2">
        <f>ROUND(SUM(H118:H129),5)</f>
        <v>16753.53</v>
      </c>
    </row>
    <row r="131" spans="1:8">
      <c r="A131" s="1"/>
      <c r="B131" s="1"/>
      <c r="C131" s="1"/>
      <c r="D131" s="1"/>
      <c r="E131" s="1" t="s">
        <v>117</v>
      </c>
      <c r="F131" s="1"/>
      <c r="G131" s="1"/>
      <c r="H131" s="2"/>
    </row>
    <row r="132" spans="1:8">
      <c r="A132" s="1"/>
      <c r="B132" s="1"/>
      <c r="C132" s="1"/>
      <c r="D132" s="1"/>
      <c r="E132" s="1"/>
      <c r="F132" s="1" t="s">
        <v>119</v>
      </c>
      <c r="G132" s="1"/>
      <c r="H132" s="2">
        <v>500</v>
      </c>
    </row>
    <row r="133" spans="1:8">
      <c r="A133" s="1"/>
      <c r="B133" s="1"/>
      <c r="C133" s="1"/>
      <c r="D133" s="1"/>
      <c r="E133" s="1"/>
      <c r="F133" s="1" t="s">
        <v>120</v>
      </c>
      <c r="G133" s="1"/>
      <c r="H133" s="2">
        <v>24600</v>
      </c>
    </row>
    <row r="134" spans="1:8" ht="19.5" thickBot="1">
      <c r="A134" s="1"/>
      <c r="B134" s="1"/>
      <c r="C134" s="1"/>
      <c r="D134" s="1"/>
      <c r="E134" s="1"/>
      <c r="F134" s="1" t="s">
        <v>143</v>
      </c>
      <c r="G134" s="1"/>
      <c r="H134" s="2">
        <v>0</v>
      </c>
    </row>
    <row r="135" spans="1:8" ht="19.5" thickBot="1">
      <c r="A135" s="1"/>
      <c r="B135" s="1"/>
      <c r="C135" s="1"/>
      <c r="D135" s="1"/>
      <c r="E135" s="1" t="s">
        <v>121</v>
      </c>
      <c r="F135" s="1"/>
      <c r="G135" s="1"/>
      <c r="H135" s="5">
        <f>ROUND(SUM(H131:H134),5)</f>
        <v>25100</v>
      </c>
    </row>
    <row r="136" spans="1:8" ht="19.5" thickBot="1">
      <c r="A136" s="1"/>
      <c r="B136" s="1"/>
      <c r="C136" s="1"/>
      <c r="D136" s="1" t="s">
        <v>122</v>
      </c>
      <c r="E136" s="1"/>
      <c r="F136" s="1"/>
      <c r="G136" s="1"/>
      <c r="H136" s="5">
        <f>ROUND(H30+H54+H67+H75+H84+H92+H99+H109+H117+H130+H135,5)</f>
        <v>600658.67000000004</v>
      </c>
    </row>
    <row r="137" spans="1:8" ht="19.5" thickBot="1">
      <c r="A137" s="1"/>
      <c r="B137" s="1" t="s">
        <v>123</v>
      </c>
      <c r="C137" s="1"/>
      <c r="D137" s="1"/>
      <c r="E137" s="1"/>
      <c r="F137" s="1"/>
      <c r="G137" s="1"/>
      <c r="H137" s="5">
        <f>ROUND(H3+H29-H136,5)</f>
        <v>36078.089999999997</v>
      </c>
    </row>
    <row r="138" spans="1:8" s="7" customFormat="1" ht="19.5" thickBot="1">
      <c r="A138" s="1" t="s">
        <v>124</v>
      </c>
      <c r="B138" s="1"/>
      <c r="C138" s="1"/>
      <c r="D138" s="1"/>
      <c r="E138" s="1"/>
      <c r="F138" s="1"/>
      <c r="G138" s="1"/>
      <c r="H138" s="6">
        <f>H137</f>
        <v>36078.089999999997</v>
      </c>
    </row>
    <row r="139" spans="1:8" ht="19.5" thickTop="1"/>
  </sheetData>
  <pageMargins left="0.7" right="0.7" top="0.75" bottom="0.75" header="0.3" footer="0.3"/>
  <pageSetup orientation="portrait" r:id="rId1"/>
  <headerFooter>
    <oddHeader>&amp;L&amp;"Times New Roman,Regular"&amp;14 6:11 PM
&amp;"Times New Roman,Regular"&amp;14 04/05/23
&amp;"Times New Roman,Regular"&amp;14 Accrual Basis</oddHeader>
    <oddFooter>&amp;R&amp;"Times New Roman,Regular"&amp;14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314325</xdr:colOff>
                <xdr:row>1</xdr:row>
                <xdr:rowOff>123825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314325</xdr:colOff>
                <xdr:row>1</xdr:row>
                <xdr:rowOff>123825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236"/>
  <sheetViews>
    <sheetView tabSelected="1" workbookViewId="0">
      <pane xSplit="7" ySplit="1" topLeftCell="H23" activePane="bottomRight" state="frozenSplit"/>
      <selection pane="topRight" activeCell="H1" sqref="H1"/>
      <selection pane="bottomLeft" activeCell="A2" sqref="A2"/>
      <selection pane="bottomRight" activeCell="P8" sqref="P8"/>
    </sheetView>
  </sheetViews>
  <sheetFormatPr defaultRowHeight="18.75"/>
  <cols>
    <col min="1" max="1" width="3" style="7" hidden="1" customWidth="1"/>
    <col min="2" max="6" width="3" style="7" customWidth="1"/>
    <col min="7" max="7" width="39.140625" style="7" customWidth="1"/>
    <col min="8" max="8" width="24.85546875" hidden="1" customWidth="1"/>
    <col min="9" max="9" width="14" hidden="1" customWidth="1"/>
    <col min="10" max="10" width="18.42578125" style="23" hidden="1" customWidth="1"/>
    <col min="11" max="11" width="16.7109375" style="41" customWidth="1"/>
    <col min="12" max="12" width="17.7109375" style="23" customWidth="1"/>
    <col min="13" max="13" width="39.140625" style="23" hidden="1" customWidth="1"/>
    <col min="14" max="14" width="16.140625" customWidth="1"/>
    <col min="15" max="15" width="12.5703125" bestFit="1" customWidth="1"/>
    <col min="17" max="17" width="11.28515625" customWidth="1"/>
  </cols>
  <sheetData>
    <row r="1" spans="1:13" s="9" customFormat="1" ht="59.25" customHeight="1" thickBot="1">
      <c r="A1" s="8"/>
      <c r="B1" s="8"/>
      <c r="C1" s="8"/>
      <c r="D1" s="8"/>
      <c r="E1" s="8"/>
      <c r="F1" s="8"/>
      <c r="G1" s="12" t="s">
        <v>179</v>
      </c>
      <c r="H1" s="33" t="s">
        <v>125</v>
      </c>
      <c r="I1" s="33" t="s">
        <v>146</v>
      </c>
      <c r="J1" s="33" t="s">
        <v>166</v>
      </c>
      <c r="K1" s="40" t="s">
        <v>168</v>
      </c>
      <c r="L1" s="62" t="s">
        <v>167</v>
      </c>
      <c r="M1" s="29"/>
    </row>
    <row r="2" spans="1:13" ht="19.5" thickTop="1">
      <c r="A2" s="1"/>
      <c r="B2" s="1" t="s">
        <v>0</v>
      </c>
      <c r="C2" s="1"/>
      <c r="D2" s="1"/>
      <c r="E2" s="1"/>
      <c r="F2" s="1"/>
      <c r="G2" s="1"/>
      <c r="H2" s="2"/>
      <c r="L2" s="63"/>
    </row>
    <row r="3" spans="1:13">
      <c r="A3" s="1"/>
      <c r="B3" s="1"/>
      <c r="C3" s="1"/>
      <c r="D3" s="1" t="s">
        <v>1</v>
      </c>
      <c r="E3" s="1"/>
      <c r="F3" s="1"/>
      <c r="G3" s="1"/>
      <c r="H3" s="2"/>
      <c r="L3" s="63"/>
    </row>
    <row r="4" spans="1:13">
      <c r="A4" s="1"/>
      <c r="B4" s="1"/>
      <c r="C4" s="1"/>
      <c r="D4" s="1"/>
      <c r="E4" s="1" t="s">
        <v>2</v>
      </c>
      <c r="F4" s="1"/>
      <c r="G4" s="1"/>
      <c r="H4" s="2"/>
      <c r="L4" s="63"/>
    </row>
    <row r="5" spans="1:13">
      <c r="A5" s="1"/>
      <c r="B5" s="1"/>
      <c r="C5" s="1"/>
      <c r="D5" s="1"/>
      <c r="E5" s="1"/>
      <c r="F5" s="1" t="s">
        <v>3</v>
      </c>
      <c r="G5" s="1"/>
      <c r="H5" s="2">
        <v>5011.92</v>
      </c>
      <c r="I5" s="2">
        <v>1629.36</v>
      </c>
      <c r="K5" s="42">
        <f>SUM(H5*4%+H5)</f>
        <v>5212.3968000000004</v>
      </c>
      <c r="L5" s="63"/>
    </row>
    <row r="6" spans="1:13" ht="19.5" thickBot="1">
      <c r="A6" s="1"/>
      <c r="B6" s="1"/>
      <c r="C6" s="1"/>
      <c r="D6" s="1"/>
      <c r="E6" s="1"/>
      <c r="F6" s="1" t="s">
        <v>4</v>
      </c>
      <c r="G6" s="1"/>
      <c r="H6" s="3">
        <v>1475.28</v>
      </c>
      <c r="I6" s="3">
        <v>398.52</v>
      </c>
      <c r="K6" s="43">
        <f t="shared" ref="K6:K69" si="0">SUM(H6*4%+H6)</f>
        <v>1534.2911999999999</v>
      </c>
      <c r="L6" s="63"/>
    </row>
    <row r="7" spans="1:13">
      <c r="A7" s="1"/>
      <c r="B7" s="1"/>
      <c r="C7" s="1"/>
      <c r="D7" s="1"/>
      <c r="E7" s="1" t="s">
        <v>5</v>
      </c>
      <c r="F7" s="1"/>
      <c r="G7" s="1"/>
      <c r="H7" s="2">
        <f>ROUND(SUM(H4:H6),5)</f>
        <v>6487.2</v>
      </c>
      <c r="I7" s="2">
        <f>ROUND(SUM(I4:I6),5)</f>
        <v>2027.88</v>
      </c>
      <c r="K7" s="42">
        <f t="shared" si="0"/>
        <v>6746.6880000000001</v>
      </c>
      <c r="L7" s="63">
        <f>SUM(K5:K6)</f>
        <v>6746.6880000000001</v>
      </c>
    </row>
    <row r="8" spans="1:13">
      <c r="A8" s="1"/>
      <c r="B8" s="1"/>
      <c r="C8" s="1"/>
      <c r="D8" s="1"/>
      <c r="E8" s="1" t="s">
        <v>6</v>
      </c>
      <c r="F8" s="1"/>
      <c r="G8" s="1"/>
      <c r="H8" s="2"/>
      <c r="I8" s="2"/>
      <c r="K8" s="42">
        <f t="shared" si="0"/>
        <v>0</v>
      </c>
      <c r="L8" s="63"/>
    </row>
    <row r="9" spans="1:13">
      <c r="A9" s="1"/>
      <c r="B9" s="1"/>
      <c r="C9" s="1"/>
      <c r="D9" s="1"/>
      <c r="E9" s="1"/>
      <c r="F9" s="1" t="s">
        <v>7</v>
      </c>
      <c r="G9" s="1"/>
      <c r="H9" s="2">
        <v>10048.48</v>
      </c>
      <c r="I9" s="2"/>
      <c r="K9" s="42">
        <f t="shared" si="0"/>
        <v>10450.4192</v>
      </c>
      <c r="L9" s="64"/>
      <c r="M9" s="36" t="s">
        <v>170</v>
      </c>
    </row>
    <row r="10" spans="1:13">
      <c r="A10" s="1"/>
      <c r="B10" s="1"/>
      <c r="C10" s="1"/>
      <c r="D10" s="1"/>
      <c r="E10" s="1"/>
      <c r="F10" s="1" t="s">
        <v>8</v>
      </c>
      <c r="G10" s="1"/>
      <c r="H10" s="2">
        <v>9654.42</v>
      </c>
      <c r="I10" s="2"/>
      <c r="K10" s="42">
        <f t="shared" si="0"/>
        <v>10040.596799999999</v>
      </c>
      <c r="L10" s="64"/>
      <c r="M10" s="36" t="s">
        <v>170</v>
      </c>
    </row>
    <row r="11" spans="1:13">
      <c r="A11" s="1"/>
      <c r="B11" s="1"/>
      <c r="C11" s="1"/>
      <c r="D11" s="1"/>
      <c r="E11" s="1"/>
      <c r="F11" s="1" t="s">
        <v>9</v>
      </c>
      <c r="G11" s="1"/>
      <c r="H11" s="2">
        <v>50224.56</v>
      </c>
      <c r="I11" s="2">
        <v>27466.2</v>
      </c>
      <c r="K11" s="42">
        <f t="shared" si="0"/>
        <v>52233.542399999998</v>
      </c>
      <c r="L11" s="63"/>
    </row>
    <row r="12" spans="1:13">
      <c r="A12" s="1"/>
      <c r="B12" s="1"/>
      <c r="C12" s="1"/>
      <c r="D12" s="1"/>
      <c r="E12" s="1"/>
      <c r="F12" s="1" t="s">
        <v>10</v>
      </c>
      <c r="G12" s="1"/>
      <c r="H12" s="2">
        <v>41610.660000000003</v>
      </c>
      <c r="I12" s="2">
        <v>38900</v>
      </c>
      <c r="K12" s="42">
        <f t="shared" si="0"/>
        <v>43275.0864</v>
      </c>
      <c r="L12" s="63"/>
    </row>
    <row r="13" spans="1:13">
      <c r="A13" s="1"/>
      <c r="B13" s="1"/>
      <c r="C13" s="1"/>
      <c r="D13" s="1"/>
      <c r="E13" s="1"/>
      <c r="F13" s="1" t="s">
        <v>11</v>
      </c>
      <c r="G13" s="1"/>
      <c r="H13" s="2">
        <v>45666</v>
      </c>
      <c r="I13" s="2">
        <v>45813.04</v>
      </c>
      <c r="J13" s="24"/>
      <c r="K13" s="42">
        <f t="shared" si="0"/>
        <v>47492.639999999999</v>
      </c>
      <c r="L13" s="63"/>
    </row>
    <row r="14" spans="1:13" ht="19.5" thickBot="1">
      <c r="A14" s="1"/>
      <c r="B14" s="1"/>
      <c r="C14" s="1"/>
      <c r="D14" s="1"/>
      <c r="E14" s="1"/>
      <c r="F14" s="1" t="s">
        <v>12</v>
      </c>
      <c r="G14" s="1"/>
      <c r="H14" s="3">
        <v>49442</v>
      </c>
      <c r="I14" s="2">
        <v>24663.599999999999</v>
      </c>
      <c r="K14" s="43">
        <f t="shared" si="0"/>
        <v>51419.68</v>
      </c>
      <c r="L14" s="63"/>
    </row>
    <row r="15" spans="1:13">
      <c r="A15" s="1"/>
      <c r="B15" s="1"/>
      <c r="C15" s="1"/>
      <c r="D15" s="1"/>
      <c r="E15" s="1" t="s">
        <v>13</v>
      </c>
      <c r="F15" s="1"/>
      <c r="G15" s="1"/>
      <c r="H15" s="2">
        <f>ROUND(SUM(H8:H14),5)</f>
        <v>206646.12</v>
      </c>
      <c r="I15" s="15">
        <f>SUM(I11:I14)</f>
        <v>136842.84</v>
      </c>
      <c r="K15" s="42">
        <f t="shared" si="0"/>
        <v>214911.96479999999</v>
      </c>
      <c r="L15" s="63">
        <f>SUM(K9:K14)</f>
        <v>214911.96479999999</v>
      </c>
    </row>
    <row r="16" spans="1:13">
      <c r="A16" s="1"/>
      <c r="B16" s="1"/>
      <c r="C16" s="1"/>
      <c r="D16" s="1"/>
      <c r="E16" s="1" t="s">
        <v>14</v>
      </c>
      <c r="F16" s="1"/>
      <c r="G16" s="1"/>
      <c r="H16" s="2"/>
      <c r="I16" s="2"/>
      <c r="K16" s="42"/>
      <c r="L16" s="63"/>
    </row>
    <row r="17" spans="1:17">
      <c r="A17" s="1"/>
      <c r="B17" s="1"/>
      <c r="C17" s="1"/>
      <c r="D17" s="1"/>
      <c r="E17" s="1"/>
      <c r="F17" s="1" t="s">
        <v>15</v>
      </c>
      <c r="G17" s="1"/>
      <c r="H17" s="2">
        <v>187308</v>
      </c>
      <c r="I17" s="2">
        <v>204617.98</v>
      </c>
      <c r="K17" s="42">
        <f t="shared" si="0"/>
        <v>194800.32</v>
      </c>
      <c r="L17" s="63"/>
      <c r="Q17">
        <v>12</v>
      </c>
    </row>
    <row r="18" spans="1:17" ht="19.5" thickBot="1">
      <c r="A18" s="1"/>
      <c r="B18" s="1"/>
      <c r="C18" s="1"/>
      <c r="D18" s="1"/>
      <c r="E18" s="1"/>
      <c r="F18" s="1" t="s">
        <v>16</v>
      </c>
      <c r="G18" s="1"/>
      <c r="H18" s="3">
        <v>202796</v>
      </c>
      <c r="I18" s="16">
        <v>235974.12</v>
      </c>
      <c r="K18" s="43">
        <f t="shared" si="0"/>
        <v>210907.84</v>
      </c>
      <c r="L18" s="63"/>
    </row>
    <row r="19" spans="1:17">
      <c r="A19" s="1"/>
      <c r="B19" s="1"/>
      <c r="C19" s="1"/>
      <c r="D19" s="1"/>
      <c r="E19" s="1" t="s">
        <v>17</v>
      </c>
      <c r="F19" s="1"/>
      <c r="G19" s="1"/>
      <c r="H19" s="2">
        <f>ROUND(SUM(H16:H18),5)</f>
        <v>390104</v>
      </c>
      <c r="I19" s="2">
        <f>SUM(I17:I18)</f>
        <v>440592.1</v>
      </c>
      <c r="K19" s="42">
        <f t="shared" si="0"/>
        <v>405708.16</v>
      </c>
      <c r="L19" s="63">
        <f>SUM(K16:K18)</f>
        <v>405708.16000000003</v>
      </c>
    </row>
    <row r="20" spans="1:17">
      <c r="A20" s="1"/>
      <c r="B20" s="1"/>
      <c r="C20" s="1"/>
      <c r="D20" s="1"/>
      <c r="E20" s="1"/>
      <c r="F20" s="1"/>
      <c r="G20" s="1"/>
      <c r="H20" s="2"/>
      <c r="I20" s="2"/>
      <c r="K20" s="42"/>
      <c r="L20" s="63"/>
    </row>
    <row r="21" spans="1:17">
      <c r="A21" s="1"/>
      <c r="B21" s="1"/>
      <c r="C21" s="1"/>
      <c r="D21" s="1"/>
      <c r="E21" s="1"/>
      <c r="F21" s="1"/>
      <c r="G21" s="1"/>
      <c r="H21" s="2"/>
      <c r="I21" s="16"/>
      <c r="K21" s="42"/>
      <c r="L21" s="63"/>
    </row>
    <row r="22" spans="1:17" s="7" customFormat="1">
      <c r="A22" s="1"/>
      <c r="B22" s="1"/>
      <c r="C22" s="1"/>
      <c r="D22" s="1"/>
      <c r="E22" s="1"/>
      <c r="F22" s="1"/>
      <c r="G22" s="1"/>
      <c r="H22" s="2"/>
      <c r="I22" s="2"/>
      <c r="J22" s="25"/>
      <c r="K22" s="42"/>
      <c r="L22" s="65"/>
      <c r="M22" s="25"/>
      <c r="Q22" s="28"/>
    </row>
    <row r="23" spans="1:17">
      <c r="A23" s="1"/>
      <c r="B23" s="1"/>
      <c r="C23" s="1"/>
      <c r="D23" s="1"/>
      <c r="E23" s="1" t="s">
        <v>18</v>
      </c>
      <c r="F23" s="1"/>
      <c r="G23" s="1"/>
      <c r="H23" s="2"/>
      <c r="I23" s="2"/>
      <c r="K23" s="42"/>
      <c r="L23" s="63"/>
    </row>
    <row r="24" spans="1:17">
      <c r="A24" s="1"/>
      <c r="B24" s="1"/>
      <c r="C24" s="1"/>
      <c r="D24" s="1"/>
      <c r="E24" s="1"/>
      <c r="F24" s="1" t="s">
        <v>19</v>
      </c>
      <c r="G24" s="1"/>
      <c r="H24" s="2">
        <v>2904.34</v>
      </c>
      <c r="I24" s="2">
        <v>1487</v>
      </c>
      <c r="K24" s="42">
        <f t="shared" si="0"/>
        <v>3020.5136000000002</v>
      </c>
      <c r="L24" s="63"/>
    </row>
    <row r="25" spans="1:17">
      <c r="A25" s="1"/>
      <c r="B25" s="1"/>
      <c r="C25" s="1"/>
      <c r="D25" s="1"/>
      <c r="E25" s="1"/>
      <c r="F25" s="1" t="s">
        <v>20</v>
      </c>
      <c r="G25" s="1"/>
      <c r="H25" s="2">
        <v>15341.82</v>
      </c>
      <c r="I25" s="2">
        <v>16547.79</v>
      </c>
      <c r="K25" s="42">
        <f t="shared" si="0"/>
        <v>15955.4928</v>
      </c>
      <c r="L25" s="63"/>
      <c r="M25" s="36" t="s">
        <v>170</v>
      </c>
    </row>
    <row r="26" spans="1:17" ht="19.5" thickBot="1">
      <c r="A26" s="1"/>
      <c r="B26" s="1"/>
      <c r="C26" s="1"/>
      <c r="D26" s="1"/>
      <c r="E26" s="1"/>
      <c r="F26" s="1" t="s">
        <v>21</v>
      </c>
      <c r="G26" s="1"/>
      <c r="H26" s="3">
        <v>14740.59</v>
      </c>
      <c r="I26" s="16">
        <v>16547.22</v>
      </c>
      <c r="K26" s="43">
        <f t="shared" si="0"/>
        <v>15330.213600000001</v>
      </c>
      <c r="L26" s="63"/>
      <c r="M26" s="36" t="s">
        <v>170</v>
      </c>
    </row>
    <row r="27" spans="1:17">
      <c r="A27" s="1"/>
      <c r="B27" s="1"/>
      <c r="C27" s="1"/>
      <c r="D27" s="1"/>
      <c r="E27" s="1" t="s">
        <v>22</v>
      </c>
      <c r="F27" s="1"/>
      <c r="G27" s="1"/>
      <c r="H27" s="2">
        <f>ROUND(SUM(H23:H26),5)</f>
        <v>32986.75</v>
      </c>
      <c r="I27" s="2">
        <f>SUM(I24:I26)</f>
        <v>34582.01</v>
      </c>
      <c r="K27" s="42">
        <f t="shared" si="0"/>
        <v>34306.22</v>
      </c>
      <c r="L27" s="63">
        <f>SUM(K24:K26)</f>
        <v>34306.22</v>
      </c>
      <c r="M27"/>
    </row>
    <row r="28" spans="1:17">
      <c r="A28" s="1"/>
      <c r="B28" s="1"/>
      <c r="C28" s="1"/>
      <c r="D28" s="1"/>
      <c r="E28" s="1" t="s">
        <v>144</v>
      </c>
      <c r="F28" s="1"/>
      <c r="G28" s="1" t="s">
        <v>145</v>
      </c>
      <c r="H28" s="2"/>
      <c r="I28" s="2">
        <v>513.04999999999995</v>
      </c>
      <c r="K28" s="42">
        <v>600</v>
      </c>
      <c r="L28" s="63"/>
    </row>
    <row r="29" spans="1:17">
      <c r="A29" s="1"/>
      <c r="B29" s="1"/>
      <c r="C29" s="1"/>
      <c r="D29" s="1"/>
      <c r="E29" s="1" t="s">
        <v>160</v>
      </c>
      <c r="F29" s="1"/>
      <c r="G29" s="1"/>
      <c r="H29" s="2">
        <v>10311</v>
      </c>
      <c r="I29" s="2">
        <v>11310.92</v>
      </c>
      <c r="K29" s="42">
        <f t="shared" si="0"/>
        <v>10723.44</v>
      </c>
      <c r="L29" s="63"/>
    </row>
    <row r="30" spans="1:17">
      <c r="A30" s="1"/>
      <c r="B30" s="1"/>
      <c r="C30" s="1"/>
      <c r="D30" s="1"/>
      <c r="E30" s="1" t="s">
        <v>161</v>
      </c>
      <c r="F30" s="1"/>
      <c r="G30" s="1"/>
      <c r="H30" s="2">
        <v>10731</v>
      </c>
      <c r="I30" s="16">
        <v>10867.96</v>
      </c>
      <c r="K30" s="43">
        <f t="shared" si="0"/>
        <v>11160.24</v>
      </c>
      <c r="L30" s="63"/>
    </row>
    <row r="31" spans="1:17" ht="19.5" thickBot="1">
      <c r="A31" s="1"/>
      <c r="B31" s="1"/>
      <c r="C31" s="1"/>
      <c r="D31" s="1"/>
      <c r="E31" s="1"/>
      <c r="F31" s="1"/>
      <c r="G31" s="1"/>
      <c r="H31" s="2"/>
      <c r="I31" s="2">
        <f>SUM(I28:I30)</f>
        <v>22691.93</v>
      </c>
      <c r="K31" s="42"/>
      <c r="L31" s="63">
        <f>SUM(K28:K30)</f>
        <v>22483.68</v>
      </c>
    </row>
    <row r="32" spans="1:17" ht="19.5" thickBot="1">
      <c r="A32" s="1"/>
      <c r="B32" s="1"/>
      <c r="C32" s="1"/>
      <c r="D32" s="1" t="s">
        <v>25</v>
      </c>
      <c r="E32" s="1"/>
      <c r="F32" s="1"/>
      <c r="G32" s="1"/>
      <c r="H32" s="4">
        <f>ROUND(H3+H7+H15+H19+SUM(H27:H30),5)</f>
        <v>657266.06999999995</v>
      </c>
      <c r="I32" s="4"/>
      <c r="J32" s="27"/>
      <c r="K32" s="42"/>
      <c r="L32" s="63"/>
    </row>
    <row r="33" spans="1:14">
      <c r="A33" s="1"/>
      <c r="B33" s="1"/>
      <c r="C33" s="45" t="s">
        <v>26</v>
      </c>
      <c r="D33" s="45"/>
      <c r="E33" s="45"/>
      <c r="F33" s="45"/>
      <c r="G33" s="45"/>
      <c r="H33" s="2">
        <f>H32</f>
        <v>657266.06999999995</v>
      </c>
      <c r="I33" s="2">
        <f>SUM(L25)</f>
        <v>0</v>
      </c>
      <c r="J33" s="32">
        <f>SUM(I7+I15+I19+I27+I31)</f>
        <v>636736.76</v>
      </c>
      <c r="K33" s="42">
        <v>684156.71</v>
      </c>
      <c r="L33" s="66">
        <f>SUM(L5:L32)</f>
        <v>684156.71279999998</v>
      </c>
    </row>
    <row r="34" spans="1:14">
      <c r="A34" s="1"/>
      <c r="B34" s="1"/>
      <c r="C34" s="1"/>
      <c r="D34" s="1" t="s">
        <v>27</v>
      </c>
      <c r="E34" s="1"/>
      <c r="F34" s="1"/>
      <c r="G34" s="1"/>
      <c r="H34" s="2"/>
      <c r="I34" s="2"/>
      <c r="K34" s="42"/>
      <c r="L34" s="63"/>
    </row>
    <row r="35" spans="1:14">
      <c r="A35" s="1"/>
      <c r="B35" s="1"/>
      <c r="C35" s="1"/>
      <c r="D35" s="1"/>
      <c r="E35" s="1" t="s">
        <v>28</v>
      </c>
      <c r="F35" s="1"/>
      <c r="G35" s="1"/>
      <c r="H35" s="2"/>
      <c r="I35" s="2"/>
      <c r="K35" s="42"/>
      <c r="L35" s="63"/>
    </row>
    <row r="36" spans="1:14">
      <c r="A36" s="1"/>
      <c r="B36" s="1"/>
      <c r="C36" s="1"/>
      <c r="D36" s="1"/>
      <c r="E36" s="1"/>
      <c r="F36" s="1" t="s">
        <v>29</v>
      </c>
      <c r="G36" s="1"/>
      <c r="H36" s="2">
        <v>301.52</v>
      </c>
      <c r="I36" s="2">
        <v>150</v>
      </c>
      <c r="K36" s="42">
        <f t="shared" si="0"/>
        <v>313.58079999999995</v>
      </c>
      <c r="L36" s="63"/>
      <c r="N36">
        <f>K36/$Q$17</f>
        <v>26.131733333333329</v>
      </c>
    </row>
    <row r="37" spans="1:14">
      <c r="A37" s="1"/>
      <c r="B37" s="1"/>
      <c r="C37" s="1"/>
      <c r="D37" s="1"/>
      <c r="E37" s="1"/>
      <c r="F37" s="1" t="s">
        <v>30</v>
      </c>
      <c r="G37" s="1"/>
      <c r="H37" s="2">
        <v>1488.56</v>
      </c>
      <c r="I37" s="2">
        <v>600</v>
      </c>
      <c r="K37" s="42">
        <f t="shared" si="0"/>
        <v>1548.1024</v>
      </c>
      <c r="L37" s="63"/>
      <c r="N37" s="61">
        <f>K37/$Q$17</f>
        <v>129.00853333333333</v>
      </c>
    </row>
    <row r="38" spans="1:14">
      <c r="A38" s="1"/>
      <c r="B38" s="1"/>
      <c r="C38" s="1"/>
      <c r="D38" s="1"/>
      <c r="E38" s="1"/>
      <c r="F38" s="1" t="s">
        <v>31</v>
      </c>
      <c r="G38" s="1"/>
      <c r="H38" s="2">
        <v>36.86</v>
      </c>
      <c r="I38" s="2">
        <v>0</v>
      </c>
      <c r="K38" s="42">
        <f t="shared" si="0"/>
        <v>38.334400000000002</v>
      </c>
      <c r="L38" s="63"/>
      <c r="N38" s="61">
        <f t="shared" ref="N38:N101" si="1">K38/$Q$17</f>
        <v>3.1945333333333337</v>
      </c>
    </row>
    <row r="39" spans="1:14">
      <c r="A39" s="1"/>
      <c r="B39" s="1"/>
      <c r="C39" s="1"/>
      <c r="D39" s="1"/>
      <c r="E39" s="1"/>
      <c r="F39" s="1" t="s">
        <v>32</v>
      </c>
      <c r="G39" s="1"/>
      <c r="H39" s="2">
        <v>2011.94</v>
      </c>
      <c r="I39" s="2">
        <v>2184.5500000000002</v>
      </c>
      <c r="K39" s="42">
        <f t="shared" si="0"/>
        <v>2092.4176000000002</v>
      </c>
      <c r="L39" s="63"/>
      <c r="N39" s="61">
        <f t="shared" si="1"/>
        <v>174.36813333333336</v>
      </c>
    </row>
    <row r="40" spans="1:14">
      <c r="A40" s="1"/>
      <c r="B40" s="1"/>
      <c r="C40" s="1"/>
      <c r="D40" s="1"/>
      <c r="E40" s="1"/>
      <c r="F40" s="1" t="s">
        <v>33</v>
      </c>
      <c r="G40" s="1"/>
      <c r="H40" s="2">
        <v>4299.8500000000004</v>
      </c>
      <c r="I40" s="2">
        <v>3288.26</v>
      </c>
      <c r="K40" s="42">
        <f t="shared" si="0"/>
        <v>4471.8440000000001</v>
      </c>
      <c r="L40" s="63"/>
      <c r="N40" s="61">
        <f t="shared" si="1"/>
        <v>372.65366666666665</v>
      </c>
    </row>
    <row r="41" spans="1:14">
      <c r="A41" s="1"/>
      <c r="B41" s="1"/>
      <c r="C41" s="1"/>
      <c r="D41" s="1"/>
      <c r="E41" s="1"/>
      <c r="F41" s="1" t="s">
        <v>34</v>
      </c>
      <c r="G41" s="1"/>
      <c r="H41" s="2">
        <v>4112.41</v>
      </c>
      <c r="I41" s="2">
        <v>10000</v>
      </c>
      <c r="K41" s="42">
        <v>10000</v>
      </c>
      <c r="L41" s="63"/>
      <c r="N41" s="61">
        <f t="shared" si="1"/>
        <v>833.33333333333337</v>
      </c>
    </row>
    <row r="42" spans="1:14">
      <c r="A42" s="1"/>
      <c r="B42" s="1"/>
      <c r="C42" s="1"/>
      <c r="D42" s="1"/>
      <c r="E42" s="1"/>
      <c r="F42" s="1" t="s">
        <v>35</v>
      </c>
      <c r="G42" s="1"/>
      <c r="H42" s="2">
        <v>1525.74</v>
      </c>
      <c r="I42" s="2">
        <v>2500</v>
      </c>
      <c r="K42" s="42">
        <v>2500</v>
      </c>
      <c r="L42" s="63">
        <f>SUM(I33*4%+I33)</f>
        <v>0</v>
      </c>
      <c r="N42" s="61">
        <f t="shared" si="1"/>
        <v>208.33333333333334</v>
      </c>
    </row>
    <row r="43" spans="1:14">
      <c r="A43" s="1"/>
      <c r="B43" s="1"/>
      <c r="C43" s="1"/>
      <c r="D43" s="1"/>
      <c r="E43" s="1"/>
      <c r="F43" s="1" t="s">
        <v>36</v>
      </c>
      <c r="G43" s="1"/>
      <c r="H43" s="2">
        <v>2815.58</v>
      </c>
      <c r="I43" s="2">
        <v>5000</v>
      </c>
      <c r="K43" s="42">
        <v>5000</v>
      </c>
      <c r="L43" s="63"/>
      <c r="N43" s="61">
        <f t="shared" si="1"/>
        <v>416.66666666666669</v>
      </c>
    </row>
    <row r="44" spans="1:14">
      <c r="A44" s="1"/>
      <c r="B44" s="1"/>
      <c r="C44" s="1"/>
      <c r="D44" s="1"/>
      <c r="E44" s="1" t="s">
        <v>147</v>
      </c>
      <c r="F44" s="1"/>
      <c r="G44" s="1"/>
      <c r="H44" s="2"/>
      <c r="I44" s="2">
        <v>2000</v>
      </c>
      <c r="K44" s="48">
        <v>5000</v>
      </c>
      <c r="L44" s="63"/>
      <c r="N44" s="61">
        <f t="shared" si="1"/>
        <v>416.66666666666669</v>
      </c>
    </row>
    <row r="45" spans="1:14">
      <c r="A45" s="1"/>
      <c r="B45" s="1"/>
      <c r="C45" s="1"/>
      <c r="D45" s="1"/>
      <c r="E45" s="1"/>
      <c r="F45" s="1" t="s">
        <v>37</v>
      </c>
      <c r="G45" s="1"/>
      <c r="H45" s="2">
        <v>245</v>
      </c>
      <c r="I45" s="2">
        <v>150</v>
      </c>
      <c r="K45" s="42">
        <v>300</v>
      </c>
      <c r="L45" s="63"/>
      <c r="N45" s="61">
        <f t="shared" si="1"/>
        <v>25</v>
      </c>
    </row>
    <row r="46" spans="1:14">
      <c r="A46" s="1"/>
      <c r="B46" s="1"/>
      <c r="C46" s="1"/>
      <c r="D46" s="1"/>
      <c r="E46" s="1"/>
      <c r="F46" s="1" t="s">
        <v>38</v>
      </c>
      <c r="G46" s="1"/>
      <c r="H46" s="2">
        <v>995.82</v>
      </c>
      <c r="I46" s="2">
        <v>1000</v>
      </c>
      <c r="K46" s="48">
        <v>2800</v>
      </c>
      <c r="L46" s="63"/>
      <c r="M46" s="23" t="s">
        <v>172</v>
      </c>
      <c r="N46" s="61">
        <f t="shared" si="1"/>
        <v>233.33333333333334</v>
      </c>
    </row>
    <row r="47" spans="1:14" ht="18" customHeight="1">
      <c r="A47" s="1"/>
      <c r="B47" s="1"/>
      <c r="C47" s="1"/>
      <c r="D47" s="1"/>
      <c r="E47" s="1" t="s">
        <v>148</v>
      </c>
      <c r="F47" s="1"/>
      <c r="G47" s="1"/>
      <c r="H47" s="2"/>
      <c r="I47" s="2">
        <v>75000</v>
      </c>
      <c r="L47" s="63"/>
      <c r="M47" s="28"/>
      <c r="N47" s="61">
        <f t="shared" si="1"/>
        <v>0</v>
      </c>
    </row>
    <row r="48" spans="1:14">
      <c r="A48" s="1"/>
      <c r="B48" s="1"/>
      <c r="C48" s="1"/>
      <c r="D48" s="1"/>
      <c r="E48" s="1"/>
      <c r="F48" s="1" t="s">
        <v>39</v>
      </c>
      <c r="G48" s="1"/>
      <c r="H48" s="2">
        <v>1024.98</v>
      </c>
      <c r="I48" s="2">
        <v>1086.99</v>
      </c>
      <c r="K48" s="42">
        <v>3000</v>
      </c>
      <c r="L48" s="63"/>
      <c r="N48" s="61">
        <f t="shared" si="1"/>
        <v>250</v>
      </c>
    </row>
    <row r="49" spans="1:14">
      <c r="A49" s="1"/>
      <c r="B49" s="1"/>
      <c r="C49" s="1"/>
      <c r="D49" s="1"/>
      <c r="E49" s="1"/>
      <c r="F49" s="1" t="s">
        <v>40</v>
      </c>
      <c r="G49" s="1"/>
      <c r="H49" s="2">
        <v>1919.17</v>
      </c>
      <c r="I49" s="2">
        <v>2000</v>
      </c>
      <c r="K49" s="48">
        <v>2500</v>
      </c>
      <c r="L49" s="63"/>
      <c r="N49" s="61">
        <f t="shared" si="1"/>
        <v>208.33333333333334</v>
      </c>
    </row>
    <row r="50" spans="1:14">
      <c r="A50" s="1"/>
      <c r="B50" s="1"/>
      <c r="C50" s="1"/>
      <c r="D50" s="1"/>
      <c r="E50" s="1"/>
      <c r="F50" s="1" t="s">
        <v>41</v>
      </c>
      <c r="G50" s="1"/>
      <c r="H50" s="2">
        <v>382</v>
      </c>
      <c r="I50" s="2">
        <v>250</v>
      </c>
      <c r="K50" s="42">
        <v>2400</v>
      </c>
      <c r="L50" s="63"/>
      <c r="N50" s="61">
        <f t="shared" si="1"/>
        <v>200</v>
      </c>
    </row>
    <row r="51" spans="1:14">
      <c r="A51" s="1"/>
      <c r="B51" s="1"/>
      <c r="C51" s="1"/>
      <c r="D51" s="1"/>
      <c r="E51" s="1"/>
      <c r="F51" s="1" t="s">
        <v>42</v>
      </c>
      <c r="G51" s="1"/>
      <c r="H51" s="2">
        <v>24807.85</v>
      </c>
      <c r="I51" s="2">
        <v>50000</v>
      </c>
      <c r="K51" s="42">
        <v>44000</v>
      </c>
      <c r="L51" s="63"/>
      <c r="N51" s="61">
        <f t="shared" si="1"/>
        <v>3666.6666666666665</v>
      </c>
    </row>
    <row r="52" spans="1:14">
      <c r="A52" s="1"/>
      <c r="B52" s="1"/>
      <c r="C52" s="1"/>
      <c r="D52" s="1"/>
      <c r="E52" s="1"/>
      <c r="F52" s="1" t="s">
        <v>43</v>
      </c>
      <c r="G52" s="1"/>
      <c r="H52" s="2">
        <v>1352.2</v>
      </c>
      <c r="I52" s="2">
        <v>2000</v>
      </c>
      <c r="K52" s="42">
        <f t="shared" si="0"/>
        <v>1406.288</v>
      </c>
      <c r="L52" s="63"/>
      <c r="N52" s="61">
        <f t="shared" si="1"/>
        <v>117.19066666666667</v>
      </c>
    </row>
    <row r="53" spans="1:14">
      <c r="A53" s="1"/>
      <c r="B53" s="1"/>
      <c r="C53" s="1"/>
      <c r="D53" s="1"/>
      <c r="E53" s="1"/>
      <c r="F53" s="1" t="s">
        <v>44</v>
      </c>
      <c r="G53" s="1"/>
      <c r="H53" s="2">
        <v>9400</v>
      </c>
      <c r="I53" s="2">
        <v>8900</v>
      </c>
      <c r="K53" s="42">
        <v>9800</v>
      </c>
      <c r="L53" s="63"/>
      <c r="N53" s="61">
        <f t="shared" si="1"/>
        <v>816.66666666666663</v>
      </c>
    </row>
    <row r="54" spans="1:14">
      <c r="A54" s="1"/>
      <c r="B54" s="1"/>
      <c r="C54" s="1"/>
      <c r="D54" s="1"/>
      <c r="E54" s="1"/>
      <c r="F54" s="1" t="s">
        <v>45</v>
      </c>
      <c r="G54" s="1"/>
      <c r="H54" s="2">
        <v>2434</v>
      </c>
      <c r="I54" s="2">
        <v>2184</v>
      </c>
      <c r="K54" s="42">
        <v>2600</v>
      </c>
      <c r="L54" s="63"/>
      <c r="N54" s="61">
        <f t="shared" si="1"/>
        <v>216.66666666666666</v>
      </c>
    </row>
    <row r="55" spans="1:14">
      <c r="A55" s="1"/>
      <c r="B55" s="1"/>
      <c r="C55" s="1"/>
      <c r="D55" s="1"/>
      <c r="E55" s="1"/>
      <c r="F55" s="1" t="s">
        <v>46</v>
      </c>
      <c r="G55" s="1"/>
      <c r="H55" s="2">
        <v>2331.71</v>
      </c>
      <c r="I55" s="2">
        <v>2500</v>
      </c>
      <c r="K55" s="42">
        <f t="shared" si="0"/>
        <v>2424.9784</v>
      </c>
      <c r="L55" s="63"/>
      <c r="N55" s="61">
        <f t="shared" si="1"/>
        <v>202.08153333333334</v>
      </c>
    </row>
    <row r="56" spans="1:14">
      <c r="A56" s="1"/>
      <c r="B56" s="1"/>
      <c r="C56" s="1"/>
      <c r="D56" s="1"/>
      <c r="E56" s="1"/>
      <c r="F56" s="1" t="s">
        <v>47</v>
      </c>
      <c r="G56" s="1"/>
      <c r="H56" s="2">
        <v>6300</v>
      </c>
      <c r="I56" s="2">
        <v>6900</v>
      </c>
      <c r="K56" s="42">
        <f t="shared" si="0"/>
        <v>6552</v>
      </c>
      <c r="L56" s="63"/>
      <c r="N56" s="61">
        <f t="shared" si="1"/>
        <v>546</v>
      </c>
    </row>
    <row r="57" spans="1:14" ht="19.5" thickBot="1">
      <c r="A57" s="1"/>
      <c r="B57" s="1"/>
      <c r="C57" s="1"/>
      <c r="D57" s="1"/>
      <c r="E57" s="1"/>
      <c r="F57" s="37" t="s">
        <v>48</v>
      </c>
      <c r="G57" s="37"/>
      <c r="H57" s="38">
        <v>17412.939999999999</v>
      </c>
      <c r="I57" s="39">
        <v>19324</v>
      </c>
      <c r="K57" s="42">
        <v>20684</v>
      </c>
      <c r="L57" s="63"/>
      <c r="M57" s="23" t="s">
        <v>159</v>
      </c>
      <c r="N57" s="61">
        <f t="shared" si="1"/>
        <v>1723.6666666666667</v>
      </c>
    </row>
    <row r="58" spans="1:14">
      <c r="A58" s="1"/>
      <c r="B58" s="17"/>
      <c r="C58" s="17"/>
      <c r="D58" s="17"/>
      <c r="E58" s="17"/>
      <c r="F58" s="17" t="s">
        <v>173</v>
      </c>
      <c r="G58" s="17"/>
      <c r="H58" s="46"/>
      <c r="I58" s="46"/>
      <c r="J58" s="47"/>
      <c r="K58" s="48">
        <v>800</v>
      </c>
      <c r="L58" s="63"/>
      <c r="N58" s="61">
        <f t="shared" si="1"/>
        <v>66.666666666666671</v>
      </c>
    </row>
    <row r="59" spans="1:14">
      <c r="A59" s="1"/>
      <c r="B59" s="1"/>
      <c r="C59" s="1"/>
      <c r="D59" s="1"/>
      <c r="E59" s="1" t="s">
        <v>49</v>
      </c>
      <c r="F59" s="1"/>
      <c r="G59" s="1"/>
      <c r="H59" s="2">
        <f>ROUND(SUM(H35:H57),5)</f>
        <v>85198.13</v>
      </c>
      <c r="I59" s="2">
        <f>SUM(I36:I57)</f>
        <v>197017.8</v>
      </c>
      <c r="J59" s="23">
        <v>197017.8</v>
      </c>
      <c r="K59" s="42">
        <f>SUM(K36:K58)</f>
        <v>130231.54560000001</v>
      </c>
      <c r="L59" s="63">
        <f>SUM(K36:K58)</f>
        <v>130231.54560000001</v>
      </c>
      <c r="N59" s="61">
        <f t="shared" si="1"/>
        <v>10852.6288</v>
      </c>
    </row>
    <row r="60" spans="1:14">
      <c r="A60" s="1"/>
      <c r="B60" s="1"/>
      <c r="C60" s="1"/>
      <c r="D60" s="1"/>
      <c r="E60" s="1" t="s">
        <v>50</v>
      </c>
      <c r="F60" s="1"/>
      <c r="G60" s="1"/>
      <c r="H60" s="2"/>
      <c r="I60" s="2"/>
      <c r="K60" s="42"/>
      <c r="L60" s="63"/>
      <c r="N60" s="61">
        <f t="shared" si="1"/>
        <v>0</v>
      </c>
    </row>
    <row r="61" spans="1:14">
      <c r="A61" s="1"/>
      <c r="B61" s="1"/>
      <c r="C61" s="1"/>
      <c r="D61" s="1"/>
      <c r="E61" s="1"/>
      <c r="F61" s="1" t="s">
        <v>51</v>
      </c>
      <c r="G61" s="1"/>
      <c r="H61" s="2"/>
      <c r="I61" s="2"/>
      <c r="K61" s="42"/>
      <c r="L61" s="63"/>
      <c r="N61" s="61">
        <f t="shared" si="1"/>
        <v>0</v>
      </c>
    </row>
    <row r="62" spans="1:14">
      <c r="A62" s="1"/>
      <c r="B62" s="1"/>
      <c r="C62" s="1"/>
      <c r="D62" s="1"/>
      <c r="E62" s="1"/>
      <c r="F62" s="1"/>
      <c r="G62" s="1" t="s">
        <v>52</v>
      </c>
      <c r="H62" s="2">
        <v>1164.5</v>
      </c>
      <c r="I62" s="2">
        <v>22464</v>
      </c>
      <c r="K62" s="42">
        <v>23712</v>
      </c>
      <c r="L62" s="63"/>
      <c r="N62" s="61">
        <f t="shared" si="1"/>
        <v>1976</v>
      </c>
    </row>
    <row r="63" spans="1:14">
      <c r="A63" s="1"/>
      <c r="B63" s="1"/>
      <c r="C63" s="1"/>
      <c r="D63" s="1"/>
      <c r="E63" s="1"/>
      <c r="F63" s="1"/>
      <c r="G63" s="17" t="s">
        <v>53</v>
      </c>
      <c r="H63" s="46">
        <v>32415.64</v>
      </c>
      <c r="I63" s="46">
        <v>42900</v>
      </c>
      <c r="J63" s="47"/>
      <c r="K63" s="49">
        <v>44616</v>
      </c>
      <c r="L63" s="63"/>
      <c r="M63" s="47" t="s">
        <v>176</v>
      </c>
      <c r="N63" s="61">
        <f t="shared" si="1"/>
        <v>3718</v>
      </c>
    </row>
    <row r="64" spans="1:14">
      <c r="A64" s="1"/>
      <c r="B64" s="1"/>
      <c r="C64" s="1"/>
      <c r="D64" s="1"/>
      <c r="E64" s="1"/>
      <c r="F64" s="1"/>
      <c r="G64" s="1" t="s">
        <v>54</v>
      </c>
      <c r="H64" s="2">
        <v>90779.04</v>
      </c>
      <c r="I64" s="2">
        <v>92770.07</v>
      </c>
      <c r="K64" s="42">
        <f t="shared" si="0"/>
        <v>94410.2016</v>
      </c>
      <c r="L64" s="63"/>
      <c r="M64" s="47"/>
      <c r="N64" s="61">
        <f t="shared" si="1"/>
        <v>7867.5168000000003</v>
      </c>
    </row>
    <row r="65" spans="1:15">
      <c r="A65" s="1"/>
      <c r="B65" s="1"/>
      <c r="C65" s="1"/>
      <c r="D65" s="1"/>
      <c r="E65" s="1"/>
      <c r="F65" s="1"/>
      <c r="G65" s="1" t="s">
        <v>55</v>
      </c>
      <c r="H65" s="2">
        <v>5955.72</v>
      </c>
      <c r="I65" s="2">
        <v>0</v>
      </c>
      <c r="K65" s="42"/>
      <c r="L65" s="63"/>
      <c r="N65" s="61">
        <f t="shared" si="1"/>
        <v>0</v>
      </c>
    </row>
    <row r="66" spans="1:15">
      <c r="A66" s="1"/>
      <c r="B66" s="1"/>
      <c r="C66" s="1"/>
      <c r="D66" s="1"/>
      <c r="E66" s="1"/>
      <c r="F66" s="1"/>
      <c r="G66" s="1" t="s">
        <v>56</v>
      </c>
      <c r="H66" s="2">
        <v>46680.9</v>
      </c>
      <c r="I66" s="2">
        <v>41808</v>
      </c>
      <c r="K66" s="42">
        <v>21216</v>
      </c>
      <c r="L66" s="63"/>
      <c r="M66" s="23" t="s">
        <v>163</v>
      </c>
      <c r="N66" s="61">
        <f t="shared" si="1"/>
        <v>1768</v>
      </c>
    </row>
    <row r="67" spans="1:15">
      <c r="A67" s="1"/>
      <c r="B67" s="1"/>
      <c r="C67" s="1"/>
      <c r="D67" s="1"/>
      <c r="E67" s="1"/>
      <c r="F67" s="1" t="s">
        <v>162</v>
      </c>
      <c r="G67" s="1"/>
      <c r="H67" s="2"/>
      <c r="I67" s="2"/>
      <c r="K67" s="48">
        <v>21216</v>
      </c>
      <c r="L67" s="63"/>
      <c r="M67" s="23" t="s">
        <v>182</v>
      </c>
      <c r="N67" s="61">
        <f t="shared" si="1"/>
        <v>1768</v>
      </c>
    </row>
    <row r="68" spans="1:15">
      <c r="A68" s="1"/>
      <c r="B68" s="1"/>
      <c r="C68" s="1"/>
      <c r="D68" s="1"/>
      <c r="E68" s="1"/>
      <c r="F68" s="1"/>
      <c r="G68" s="1" t="s">
        <v>57</v>
      </c>
      <c r="H68" s="2">
        <v>28521</v>
      </c>
      <c r="I68" s="2">
        <v>31968</v>
      </c>
      <c r="K68" s="42">
        <v>39520</v>
      </c>
      <c r="L68" s="63"/>
      <c r="M68" s="23" t="s">
        <v>158</v>
      </c>
      <c r="N68" s="61">
        <f t="shared" si="1"/>
        <v>3293.3333333333335</v>
      </c>
    </row>
    <row r="69" spans="1:15" ht="19.5" thickBot="1">
      <c r="A69" s="1"/>
      <c r="B69" s="1"/>
      <c r="C69" s="1"/>
      <c r="D69" s="1"/>
      <c r="E69" s="1"/>
      <c r="F69" s="1"/>
      <c r="G69" s="1" t="s">
        <v>58</v>
      </c>
      <c r="H69" s="3">
        <v>375</v>
      </c>
      <c r="I69" s="2">
        <v>2000</v>
      </c>
      <c r="K69" s="43">
        <f t="shared" si="0"/>
        <v>390</v>
      </c>
      <c r="L69" s="63"/>
      <c r="N69" s="61">
        <f t="shared" si="1"/>
        <v>32.5</v>
      </c>
    </row>
    <row r="70" spans="1:15">
      <c r="A70" s="1"/>
      <c r="B70" s="1"/>
      <c r="C70" s="1"/>
      <c r="D70" s="1"/>
      <c r="E70" s="1"/>
      <c r="F70" s="1" t="s">
        <v>59</v>
      </c>
      <c r="G70" s="1"/>
      <c r="H70" s="2">
        <f>ROUND(SUM(H61:H69),5)</f>
        <v>205891.8</v>
      </c>
      <c r="I70" s="2">
        <f>SUM(I62:I69)</f>
        <v>233910.07</v>
      </c>
      <c r="K70" s="42">
        <f>SUM(K62:K69)</f>
        <v>245080.2016</v>
      </c>
      <c r="L70" s="63"/>
      <c r="N70" s="61">
        <f t="shared" si="1"/>
        <v>20423.350133333333</v>
      </c>
    </row>
    <row r="71" spans="1:15">
      <c r="A71" s="1"/>
      <c r="B71" s="1"/>
      <c r="C71" s="1"/>
      <c r="D71" s="1"/>
      <c r="E71" s="1"/>
      <c r="F71" s="1" t="s">
        <v>60</v>
      </c>
      <c r="G71" s="1"/>
      <c r="H71" s="2">
        <v>16572.87</v>
      </c>
      <c r="I71" s="2">
        <v>23590</v>
      </c>
      <c r="K71" s="42">
        <f t="shared" ref="K71:K136" si="2">SUM(H71*4%+H71)</f>
        <v>17235.784799999998</v>
      </c>
      <c r="L71" s="63"/>
      <c r="N71" s="61">
        <f t="shared" si="1"/>
        <v>1436.3153999999997</v>
      </c>
    </row>
    <row r="72" spans="1:15" ht="19.5" thickBot="1">
      <c r="A72" s="1"/>
      <c r="B72" s="1"/>
      <c r="C72" s="1"/>
      <c r="D72" s="1"/>
      <c r="E72" s="17"/>
      <c r="F72" s="37" t="s">
        <v>61</v>
      </c>
      <c r="G72" s="37"/>
      <c r="H72" s="38">
        <v>6672.62</v>
      </c>
      <c r="I72" s="39">
        <v>9000</v>
      </c>
      <c r="K72" s="42">
        <v>9000</v>
      </c>
      <c r="L72" s="63"/>
      <c r="M72" s="23" t="s">
        <v>159</v>
      </c>
      <c r="N72" s="61">
        <f t="shared" si="1"/>
        <v>750</v>
      </c>
    </row>
    <row r="73" spans="1:15">
      <c r="A73" s="1"/>
      <c r="B73" s="1"/>
      <c r="C73" s="1"/>
      <c r="D73" s="1"/>
      <c r="E73" s="17"/>
      <c r="F73" s="17" t="s">
        <v>174</v>
      </c>
      <c r="G73" s="17"/>
      <c r="H73" s="46"/>
      <c r="I73" s="46"/>
      <c r="J73" s="47"/>
      <c r="K73" s="48">
        <v>25000</v>
      </c>
      <c r="L73" s="63"/>
      <c r="M73" s="50" t="s">
        <v>175</v>
      </c>
      <c r="N73" s="61">
        <f t="shared" si="1"/>
        <v>2083.3333333333335</v>
      </c>
      <c r="O73" s="51"/>
    </row>
    <row r="74" spans="1:15" ht="19.5" thickBot="1">
      <c r="A74" s="1"/>
      <c r="B74" s="1"/>
      <c r="C74" s="1"/>
      <c r="D74" s="1"/>
      <c r="E74" s="1" t="s">
        <v>62</v>
      </c>
      <c r="F74" s="1"/>
      <c r="G74" s="1"/>
      <c r="H74" s="2">
        <f>ROUND(H60+SUM(H70:H72),5)</f>
        <v>229137.29</v>
      </c>
      <c r="I74" s="3">
        <f>SUM(I70:I72)</f>
        <v>266500.07</v>
      </c>
      <c r="J74" s="23">
        <v>266500.07</v>
      </c>
      <c r="K74" s="42">
        <f>SUM(K70+K71+K72+K73)</f>
        <v>296315.98639999999</v>
      </c>
      <c r="L74" s="63">
        <f>SUM(K70:K73)</f>
        <v>296315.98639999999</v>
      </c>
      <c r="N74" s="61">
        <f t="shared" si="1"/>
        <v>24692.998866666665</v>
      </c>
    </row>
    <row r="75" spans="1:15">
      <c r="A75" s="1"/>
      <c r="B75" s="1"/>
      <c r="C75" s="1"/>
      <c r="D75" s="1"/>
      <c r="E75" s="1" t="s">
        <v>63</v>
      </c>
      <c r="F75" s="1"/>
      <c r="G75" s="1"/>
      <c r="H75" s="2"/>
      <c r="I75" s="2"/>
      <c r="K75" s="42"/>
      <c r="L75" s="63"/>
      <c r="N75" s="61">
        <f t="shared" si="1"/>
        <v>0</v>
      </c>
    </row>
    <row r="76" spans="1:15">
      <c r="A76" s="1"/>
      <c r="B76" s="1"/>
      <c r="C76" s="1"/>
      <c r="D76" s="1"/>
      <c r="E76" s="1"/>
      <c r="F76" s="1" t="s">
        <v>64</v>
      </c>
      <c r="G76" s="1"/>
      <c r="H76" s="2">
        <v>5348.19</v>
      </c>
      <c r="I76" s="2">
        <v>3848</v>
      </c>
      <c r="K76" s="42">
        <f t="shared" si="2"/>
        <v>5562.1175999999996</v>
      </c>
      <c r="L76" s="63"/>
      <c r="N76" s="61">
        <f t="shared" si="1"/>
        <v>463.50979999999998</v>
      </c>
    </row>
    <row r="77" spans="1:15">
      <c r="A77" s="1"/>
      <c r="B77" s="1"/>
      <c r="C77" s="1"/>
      <c r="D77" s="1"/>
      <c r="E77" s="1"/>
      <c r="F77" s="1" t="s">
        <v>65</v>
      </c>
      <c r="G77" s="1"/>
      <c r="H77" s="2">
        <v>5584.71</v>
      </c>
      <c r="I77" s="2">
        <v>10000</v>
      </c>
      <c r="K77" s="42">
        <f t="shared" si="2"/>
        <v>5808.0983999999999</v>
      </c>
      <c r="L77" s="63"/>
      <c r="N77" s="61">
        <f t="shared" si="1"/>
        <v>484.00819999999999</v>
      </c>
    </row>
    <row r="78" spans="1:15">
      <c r="A78" s="1"/>
      <c r="B78" s="1"/>
      <c r="C78" s="1"/>
      <c r="D78" s="1"/>
      <c r="E78" s="1"/>
      <c r="F78" s="17" t="s">
        <v>66</v>
      </c>
      <c r="G78" s="17"/>
      <c r="H78" s="46">
        <v>4111.55</v>
      </c>
      <c r="I78" s="46">
        <v>5000</v>
      </c>
      <c r="J78" s="47"/>
      <c r="K78" s="48">
        <v>7000</v>
      </c>
      <c r="L78" s="63"/>
      <c r="N78" s="61">
        <f t="shared" si="1"/>
        <v>583.33333333333337</v>
      </c>
    </row>
    <row r="79" spans="1:15">
      <c r="A79" s="1"/>
      <c r="B79" s="1"/>
      <c r="C79" s="1"/>
      <c r="D79" s="1"/>
      <c r="E79" s="1"/>
      <c r="F79" s="1" t="s">
        <v>67</v>
      </c>
      <c r="G79" s="1"/>
      <c r="H79" s="2">
        <v>151.83000000000001</v>
      </c>
      <c r="I79" s="2">
        <v>500</v>
      </c>
      <c r="K79" s="42">
        <f t="shared" si="2"/>
        <v>157.90320000000003</v>
      </c>
      <c r="L79" s="63"/>
      <c r="N79" s="61">
        <f t="shared" si="1"/>
        <v>13.158600000000002</v>
      </c>
    </row>
    <row r="80" spans="1:15">
      <c r="A80" s="1"/>
      <c r="B80" s="1"/>
      <c r="C80" s="1"/>
      <c r="D80" s="1"/>
      <c r="E80" s="1" t="s">
        <v>149</v>
      </c>
      <c r="F80" s="1"/>
      <c r="G80" s="1"/>
      <c r="H80" s="2"/>
      <c r="I80" s="2">
        <v>500</v>
      </c>
      <c r="K80" s="42">
        <v>500</v>
      </c>
      <c r="L80" s="63"/>
      <c r="N80" s="61">
        <f t="shared" si="1"/>
        <v>41.666666666666664</v>
      </c>
    </row>
    <row r="81" spans="1:14" ht="19.5" thickBot="1">
      <c r="A81" s="1"/>
      <c r="B81" s="1"/>
      <c r="C81" s="1"/>
      <c r="D81" s="1"/>
      <c r="E81" s="1"/>
      <c r="F81" s="1" t="s">
        <v>68</v>
      </c>
      <c r="G81" s="1"/>
      <c r="H81" s="3">
        <v>1182</v>
      </c>
      <c r="I81" s="16">
        <v>750</v>
      </c>
      <c r="K81" s="43">
        <f t="shared" si="2"/>
        <v>1229.28</v>
      </c>
      <c r="L81" s="63"/>
      <c r="N81" s="61">
        <f t="shared" si="1"/>
        <v>102.44</v>
      </c>
    </row>
    <row r="82" spans="1:14" ht="19.5" thickBot="1">
      <c r="A82" s="1"/>
      <c r="B82" s="1"/>
      <c r="C82" s="1"/>
      <c r="D82" s="1"/>
      <c r="E82" s="1" t="s">
        <v>69</v>
      </c>
      <c r="F82" s="1"/>
      <c r="G82" s="1"/>
      <c r="H82" s="2">
        <f>ROUND(SUM(H75:H81),5)</f>
        <v>16378.28</v>
      </c>
      <c r="I82" s="3">
        <f>SUM(I76:I81)</f>
        <v>20598</v>
      </c>
      <c r="J82" s="23">
        <v>20598</v>
      </c>
      <c r="K82" s="42">
        <f>SUM(K76:K81)</f>
        <v>20257.3992</v>
      </c>
      <c r="L82" s="63">
        <f>SUM(K76:K81)</f>
        <v>20257.3992</v>
      </c>
      <c r="N82" s="61">
        <f t="shared" si="1"/>
        <v>1688.1166000000001</v>
      </c>
    </row>
    <row r="83" spans="1:14">
      <c r="A83" s="1"/>
      <c r="B83" s="1"/>
      <c r="C83" s="1"/>
      <c r="D83" s="1"/>
      <c r="E83" s="1" t="s">
        <v>70</v>
      </c>
      <c r="F83" s="1"/>
      <c r="G83" s="1"/>
      <c r="H83" s="2"/>
      <c r="I83" s="2"/>
      <c r="K83" s="42"/>
      <c r="L83" s="63"/>
      <c r="N83" s="61">
        <f t="shared" si="1"/>
        <v>0</v>
      </c>
    </row>
    <row r="84" spans="1:14">
      <c r="A84" s="1"/>
      <c r="B84" s="1"/>
      <c r="C84" s="1"/>
      <c r="D84" s="1"/>
      <c r="E84" s="1"/>
      <c r="F84" s="1" t="s">
        <v>71</v>
      </c>
      <c r="G84" s="1"/>
      <c r="H84" s="2">
        <v>3958.75</v>
      </c>
      <c r="I84" s="2">
        <v>2426.7600000000002</v>
      </c>
      <c r="K84" s="42">
        <f t="shared" si="2"/>
        <v>4117.1000000000004</v>
      </c>
      <c r="L84" s="63"/>
      <c r="N84" s="61">
        <f t="shared" si="1"/>
        <v>343.0916666666667</v>
      </c>
    </row>
    <row r="85" spans="1:14">
      <c r="A85" s="1"/>
      <c r="B85" s="1"/>
      <c r="C85" s="1"/>
      <c r="D85" s="1"/>
      <c r="E85" s="1"/>
      <c r="F85" s="1" t="s">
        <v>72</v>
      </c>
      <c r="G85" s="1"/>
      <c r="H85" s="2">
        <v>3370.1</v>
      </c>
      <c r="I85" s="2">
        <v>4280.4799999999996</v>
      </c>
      <c r="K85" s="42">
        <f t="shared" si="2"/>
        <v>3504.904</v>
      </c>
      <c r="L85" s="63"/>
      <c r="N85" s="61">
        <f t="shared" si="1"/>
        <v>292.07533333333333</v>
      </c>
    </row>
    <row r="86" spans="1:14">
      <c r="A86" s="1"/>
      <c r="B86" s="1"/>
      <c r="C86" s="1"/>
      <c r="D86" s="1"/>
      <c r="E86" s="1" t="s">
        <v>151</v>
      </c>
      <c r="F86" s="1"/>
      <c r="G86" s="1"/>
      <c r="H86" s="2"/>
      <c r="I86" s="2">
        <v>1000</v>
      </c>
      <c r="K86" s="42">
        <v>1000</v>
      </c>
      <c r="L86" s="63"/>
      <c r="N86" s="61">
        <f t="shared" si="1"/>
        <v>83.333333333333329</v>
      </c>
    </row>
    <row r="87" spans="1:14">
      <c r="A87" s="1"/>
      <c r="B87" s="1"/>
      <c r="C87" s="1"/>
      <c r="D87" s="1"/>
      <c r="E87" s="1"/>
      <c r="F87" s="1" t="s">
        <v>73</v>
      </c>
      <c r="G87" s="1"/>
      <c r="H87" s="2">
        <v>104.63</v>
      </c>
      <c r="I87" s="2">
        <v>731.14</v>
      </c>
      <c r="K87" s="42">
        <f t="shared" si="2"/>
        <v>108.81519999999999</v>
      </c>
      <c r="L87" s="63"/>
      <c r="N87" s="61">
        <f t="shared" si="1"/>
        <v>9.0679333333333325</v>
      </c>
    </row>
    <row r="88" spans="1:14">
      <c r="A88" s="1"/>
      <c r="B88" s="1"/>
      <c r="C88" s="1"/>
      <c r="D88" s="1"/>
      <c r="E88" s="1"/>
      <c r="F88" s="1" t="s">
        <v>74</v>
      </c>
      <c r="G88" s="1"/>
      <c r="H88" s="2">
        <v>70.319999999999993</v>
      </c>
      <c r="I88" s="2">
        <v>1500</v>
      </c>
      <c r="K88" s="42">
        <f t="shared" si="2"/>
        <v>73.132799999999989</v>
      </c>
      <c r="L88" s="63"/>
      <c r="N88" s="61">
        <f t="shared" si="1"/>
        <v>6.0943999999999994</v>
      </c>
    </row>
    <row r="89" spans="1:14">
      <c r="A89" s="1"/>
      <c r="B89" s="1"/>
      <c r="C89" s="1"/>
      <c r="D89" s="1"/>
      <c r="E89" s="1" t="s">
        <v>150</v>
      </c>
      <c r="F89" s="1"/>
      <c r="G89" s="1"/>
      <c r="H89" s="2"/>
      <c r="I89" s="2">
        <v>323</v>
      </c>
      <c r="K89" s="42">
        <v>323</v>
      </c>
      <c r="L89" s="63"/>
      <c r="N89" s="61">
        <f t="shared" si="1"/>
        <v>26.916666666666668</v>
      </c>
    </row>
    <row r="90" spans="1:14" ht="19.5" thickBot="1">
      <c r="A90" s="1"/>
      <c r="B90" s="1"/>
      <c r="C90" s="1"/>
      <c r="D90" s="1"/>
      <c r="E90" s="1"/>
      <c r="F90" s="1" t="s">
        <v>75</v>
      </c>
      <c r="G90" s="1"/>
      <c r="H90" s="3">
        <v>152.87</v>
      </c>
      <c r="I90" s="16">
        <v>150</v>
      </c>
      <c r="K90" s="43">
        <f t="shared" si="2"/>
        <v>158.98480000000001</v>
      </c>
      <c r="L90" s="63"/>
      <c r="N90" s="61">
        <f t="shared" si="1"/>
        <v>13.248733333333334</v>
      </c>
    </row>
    <row r="91" spans="1:14">
      <c r="A91" s="1"/>
      <c r="B91" s="1"/>
      <c r="C91" s="1"/>
      <c r="D91" s="1"/>
      <c r="E91" s="1" t="s">
        <v>76</v>
      </c>
      <c r="F91" s="1"/>
      <c r="G91" s="1"/>
      <c r="H91" s="2">
        <f>ROUND(SUM(H83:H90),5)</f>
        <v>7656.67</v>
      </c>
      <c r="I91" s="2">
        <f>SUM(I84:I90)</f>
        <v>10411.379999999999</v>
      </c>
      <c r="J91" s="23">
        <v>10411.379999999999</v>
      </c>
      <c r="K91" s="42">
        <f>SUM(K84:K90)</f>
        <v>9285.9367999999995</v>
      </c>
      <c r="L91" s="63">
        <f>SUM(K84:K90)</f>
        <v>9285.9367999999995</v>
      </c>
      <c r="N91" s="61">
        <f t="shared" si="1"/>
        <v>773.82806666666659</v>
      </c>
    </row>
    <row r="92" spans="1:14">
      <c r="A92" s="1"/>
      <c r="B92" s="1"/>
      <c r="C92" s="1"/>
      <c r="D92" s="1"/>
      <c r="E92" s="1" t="s">
        <v>77</v>
      </c>
      <c r="F92" s="1"/>
      <c r="G92" s="1"/>
      <c r="H92" s="2"/>
      <c r="I92" s="2"/>
      <c r="K92" s="42"/>
      <c r="L92" s="63"/>
      <c r="N92" s="61">
        <f t="shared" si="1"/>
        <v>0</v>
      </c>
    </row>
    <row r="93" spans="1:14">
      <c r="A93" s="1"/>
      <c r="B93" s="1"/>
      <c r="C93" s="1"/>
      <c r="D93" s="1"/>
      <c r="E93" s="1"/>
      <c r="F93" s="1" t="s">
        <v>78</v>
      </c>
      <c r="G93" s="1"/>
      <c r="H93" s="2">
        <v>681.82</v>
      </c>
      <c r="I93" s="2">
        <v>3000</v>
      </c>
      <c r="K93" s="42">
        <v>1500</v>
      </c>
      <c r="L93" s="63"/>
      <c r="N93" s="61">
        <f t="shared" si="1"/>
        <v>125</v>
      </c>
    </row>
    <row r="94" spans="1:14">
      <c r="A94" s="1"/>
      <c r="B94" s="1"/>
      <c r="C94" s="1"/>
      <c r="D94" s="1"/>
      <c r="E94" s="1"/>
      <c r="F94" s="1" t="s">
        <v>79</v>
      </c>
      <c r="G94" s="1"/>
      <c r="H94" s="2">
        <v>457.85</v>
      </c>
      <c r="I94" s="2">
        <v>1000</v>
      </c>
      <c r="K94" s="42">
        <f t="shared" si="2"/>
        <v>476.16400000000004</v>
      </c>
      <c r="L94" s="63"/>
      <c r="N94" s="61">
        <f t="shared" si="1"/>
        <v>39.680333333333337</v>
      </c>
    </row>
    <row r="95" spans="1:14">
      <c r="A95" s="1"/>
      <c r="B95" s="1"/>
      <c r="C95" s="1"/>
      <c r="D95" s="1"/>
      <c r="E95" s="1"/>
      <c r="F95" s="1" t="s">
        <v>80</v>
      </c>
      <c r="G95" s="1"/>
      <c r="H95" s="2">
        <v>234.22</v>
      </c>
      <c r="I95" s="2">
        <v>193.62</v>
      </c>
      <c r="K95" s="42">
        <f t="shared" si="2"/>
        <v>243.58879999999999</v>
      </c>
      <c r="L95" s="63"/>
      <c r="N95" s="61">
        <f t="shared" si="1"/>
        <v>20.299066666666665</v>
      </c>
    </row>
    <row r="96" spans="1:14">
      <c r="A96" s="1"/>
      <c r="B96" s="1"/>
      <c r="C96" s="1"/>
      <c r="D96" s="1"/>
      <c r="E96" s="1"/>
      <c r="F96" s="1" t="s">
        <v>81</v>
      </c>
      <c r="G96" s="1"/>
      <c r="H96" s="2">
        <v>485.6</v>
      </c>
      <c r="I96" s="2">
        <v>187.92</v>
      </c>
      <c r="K96" s="42">
        <f t="shared" si="2"/>
        <v>505.024</v>
      </c>
      <c r="L96" s="63"/>
      <c r="N96" s="61">
        <f t="shared" si="1"/>
        <v>42.085333333333331</v>
      </c>
    </row>
    <row r="97" spans="1:14">
      <c r="A97" s="1"/>
      <c r="B97" s="1"/>
      <c r="C97" s="1"/>
      <c r="D97" s="1"/>
      <c r="E97" s="1"/>
      <c r="F97" s="1" t="s">
        <v>82</v>
      </c>
      <c r="G97" s="1"/>
      <c r="H97" s="2">
        <v>1293</v>
      </c>
      <c r="I97" s="2">
        <v>1893.8</v>
      </c>
      <c r="K97" s="42">
        <f t="shared" si="2"/>
        <v>1344.72</v>
      </c>
      <c r="L97" s="63"/>
      <c r="N97" s="61">
        <f t="shared" si="1"/>
        <v>112.06</v>
      </c>
    </row>
    <row r="98" spans="1:14" ht="19.5" thickBot="1">
      <c r="A98" s="1"/>
      <c r="B98" s="1"/>
      <c r="C98" s="1"/>
      <c r="D98" s="1"/>
      <c r="E98" s="1"/>
      <c r="F98" s="1" t="s">
        <v>83</v>
      </c>
      <c r="G98" s="1"/>
      <c r="H98" s="3">
        <v>1045.76</v>
      </c>
      <c r="I98" s="3">
        <v>460.75</v>
      </c>
      <c r="K98" s="43">
        <v>1500</v>
      </c>
      <c r="L98" s="63"/>
      <c r="N98" s="61">
        <f t="shared" si="1"/>
        <v>125</v>
      </c>
    </row>
    <row r="99" spans="1:14">
      <c r="A99" s="1"/>
      <c r="B99" s="1"/>
      <c r="C99" s="1"/>
      <c r="D99" s="1"/>
      <c r="E99" s="1" t="s">
        <v>84</v>
      </c>
      <c r="F99" s="1"/>
      <c r="G99" s="1"/>
      <c r="H99" s="2">
        <f>ROUND(SUM(H92:H98),5)</f>
        <v>4198.25</v>
      </c>
      <c r="I99" s="2">
        <f>ROUND(SUM(I93:I98),5)</f>
        <v>6736.09</v>
      </c>
      <c r="J99" s="23">
        <v>6736.09</v>
      </c>
      <c r="K99" s="42">
        <f>SUM(K93:K98)</f>
        <v>5569.4967999999999</v>
      </c>
      <c r="L99" s="63">
        <f>SUM(K92:K98)</f>
        <v>5569.4967999999999</v>
      </c>
      <c r="N99" s="61">
        <f t="shared" si="1"/>
        <v>464.12473333333332</v>
      </c>
    </row>
    <row r="100" spans="1:14">
      <c r="A100" s="1"/>
      <c r="B100" s="1"/>
      <c r="C100" s="1"/>
      <c r="D100" s="1"/>
      <c r="E100" s="1" t="s">
        <v>85</v>
      </c>
      <c r="F100" s="1"/>
      <c r="G100" s="1"/>
      <c r="H100" s="2"/>
      <c r="K100" s="42"/>
      <c r="L100" s="63"/>
      <c r="N100" s="61">
        <f t="shared" si="1"/>
        <v>0</v>
      </c>
    </row>
    <row r="101" spans="1:14">
      <c r="A101" s="1"/>
      <c r="B101" s="1"/>
      <c r="C101" s="1"/>
      <c r="D101" s="1"/>
      <c r="E101" s="1"/>
      <c r="F101" s="1" t="s">
        <v>86</v>
      </c>
      <c r="G101" s="1"/>
      <c r="H101" s="2">
        <v>1392.11</v>
      </c>
      <c r="I101" s="2">
        <v>750</v>
      </c>
      <c r="K101" s="42">
        <f t="shared" si="2"/>
        <v>1447.7944</v>
      </c>
      <c r="L101" s="63"/>
      <c r="N101" s="61">
        <f t="shared" si="1"/>
        <v>120.64953333333334</v>
      </c>
    </row>
    <row r="102" spans="1:14">
      <c r="A102" s="1"/>
      <c r="B102" s="1"/>
      <c r="C102" s="1"/>
      <c r="D102" s="1"/>
      <c r="E102" s="1"/>
      <c r="F102" s="1" t="s">
        <v>87</v>
      </c>
      <c r="G102" s="1"/>
      <c r="H102" s="2">
        <v>95004</v>
      </c>
      <c r="L102" s="63"/>
      <c r="M102" s="30">
        <f>SUM(H102*4%+H102)</f>
        <v>98804.160000000003</v>
      </c>
      <c r="N102" s="61">
        <f t="shared" ref="N102:N143" si="3">K102/$Q$17</f>
        <v>0</v>
      </c>
    </row>
    <row r="103" spans="1:14">
      <c r="A103" s="1"/>
      <c r="B103" s="1"/>
      <c r="C103" s="1"/>
      <c r="D103" s="1"/>
      <c r="E103" s="1" t="s">
        <v>152</v>
      </c>
      <c r="F103" s="1"/>
      <c r="G103" s="1"/>
      <c r="H103" s="2"/>
      <c r="I103" s="2">
        <v>700</v>
      </c>
      <c r="K103" s="42">
        <v>700</v>
      </c>
      <c r="L103" s="63"/>
      <c r="N103" s="61">
        <f t="shared" si="3"/>
        <v>58.333333333333336</v>
      </c>
    </row>
    <row r="104" spans="1:14">
      <c r="A104" s="1"/>
      <c r="B104" s="1"/>
      <c r="C104" s="1"/>
      <c r="D104" s="1"/>
      <c r="E104" s="1"/>
      <c r="F104" s="1" t="s">
        <v>88</v>
      </c>
      <c r="G104" s="1"/>
      <c r="H104" s="2">
        <v>703.92</v>
      </c>
      <c r="I104" s="2">
        <v>700</v>
      </c>
      <c r="K104" s="42">
        <f t="shared" si="2"/>
        <v>732.07679999999993</v>
      </c>
      <c r="L104" s="63"/>
      <c r="N104" s="61">
        <f t="shared" si="3"/>
        <v>61.006399999999992</v>
      </c>
    </row>
    <row r="105" spans="1:14">
      <c r="A105" s="1"/>
      <c r="B105" s="1"/>
      <c r="C105" s="1"/>
      <c r="D105" s="1"/>
      <c r="E105" s="1" t="s">
        <v>156</v>
      </c>
      <c r="F105" s="1"/>
      <c r="G105" s="1"/>
      <c r="H105" s="2"/>
      <c r="I105" s="2">
        <v>0</v>
      </c>
      <c r="K105" s="42">
        <v>500</v>
      </c>
      <c r="L105" s="63"/>
      <c r="N105" s="61">
        <f t="shared" si="3"/>
        <v>41.666666666666664</v>
      </c>
    </row>
    <row r="106" spans="1:14">
      <c r="A106" s="1"/>
      <c r="B106" s="1"/>
      <c r="C106" s="1"/>
      <c r="D106" s="1"/>
      <c r="E106" s="1" t="s">
        <v>157</v>
      </c>
      <c r="F106" s="1"/>
      <c r="G106" s="1"/>
      <c r="H106" s="2"/>
      <c r="I106" s="2">
        <v>0</v>
      </c>
      <c r="K106" s="42">
        <v>500</v>
      </c>
      <c r="L106" s="63"/>
      <c r="N106" s="61">
        <f t="shared" si="3"/>
        <v>41.666666666666664</v>
      </c>
    </row>
    <row r="107" spans="1:14" ht="19.5" thickBot="1">
      <c r="A107" s="1"/>
      <c r="B107" s="1"/>
      <c r="C107" s="1"/>
      <c r="D107" s="1"/>
      <c r="E107" s="1"/>
      <c r="F107" s="1" t="s">
        <v>89</v>
      </c>
      <c r="G107" s="1"/>
      <c r="H107" s="3">
        <v>71.89</v>
      </c>
      <c r="K107" s="43">
        <v>75</v>
      </c>
      <c r="L107" s="63"/>
      <c r="N107" s="61">
        <f t="shared" si="3"/>
        <v>6.25</v>
      </c>
    </row>
    <row r="108" spans="1:14">
      <c r="A108" s="1"/>
      <c r="B108" s="1"/>
      <c r="C108" s="1"/>
      <c r="D108" s="1"/>
      <c r="E108" s="1" t="s">
        <v>90</v>
      </c>
      <c r="F108" s="1"/>
      <c r="G108" s="1"/>
      <c r="H108" s="2">
        <f>ROUND(SUM(H100:H107),5)</f>
        <v>97171.92</v>
      </c>
      <c r="I108" s="2">
        <f>SUM(I101:I107)</f>
        <v>2150</v>
      </c>
      <c r="J108" s="23">
        <v>2150</v>
      </c>
      <c r="K108" s="42">
        <f>SUM(K101:K107)</f>
        <v>3954.8711999999996</v>
      </c>
      <c r="L108" s="63">
        <f>SUM(K100:K107)</f>
        <v>3954.8711999999996</v>
      </c>
      <c r="N108" s="61">
        <f t="shared" si="3"/>
        <v>329.57259999999997</v>
      </c>
    </row>
    <row r="109" spans="1:14">
      <c r="A109" s="1"/>
      <c r="B109" s="1"/>
      <c r="C109" s="1"/>
      <c r="D109" s="1"/>
      <c r="E109" s="1" t="s">
        <v>91</v>
      </c>
      <c r="F109" s="1"/>
      <c r="G109" s="1"/>
      <c r="H109" s="2"/>
      <c r="I109" s="2"/>
      <c r="K109" s="42"/>
      <c r="L109" s="63"/>
      <c r="N109" s="61">
        <f t="shared" si="3"/>
        <v>0</v>
      </c>
    </row>
    <row r="110" spans="1:14">
      <c r="A110" s="1"/>
      <c r="B110" s="1"/>
      <c r="C110" s="1"/>
      <c r="D110" s="1"/>
      <c r="E110" s="1"/>
      <c r="F110" s="1" t="s">
        <v>92</v>
      </c>
      <c r="G110" s="1"/>
      <c r="H110" s="2">
        <v>937.84</v>
      </c>
      <c r="I110" s="2">
        <v>690</v>
      </c>
      <c r="K110" s="42">
        <f t="shared" si="2"/>
        <v>975.35360000000003</v>
      </c>
      <c r="L110" s="63"/>
      <c r="N110" s="61">
        <f t="shared" si="3"/>
        <v>81.279466666666664</v>
      </c>
    </row>
    <row r="111" spans="1:14">
      <c r="A111" s="1"/>
      <c r="B111" s="1"/>
      <c r="C111" s="1"/>
      <c r="D111" s="1"/>
      <c r="E111" s="1"/>
      <c r="F111" s="1" t="s">
        <v>93</v>
      </c>
      <c r="G111" s="1"/>
      <c r="H111" s="2">
        <v>20.23</v>
      </c>
      <c r="I111" s="2">
        <v>727.5</v>
      </c>
      <c r="K111" s="42">
        <f t="shared" si="2"/>
        <v>21.039200000000001</v>
      </c>
      <c r="L111" s="63"/>
      <c r="N111" s="61">
        <f t="shared" si="3"/>
        <v>1.7532666666666668</v>
      </c>
    </row>
    <row r="112" spans="1:14">
      <c r="A112" s="1"/>
      <c r="B112" s="1"/>
      <c r="C112" s="1"/>
      <c r="D112" s="1"/>
      <c r="E112" s="1"/>
      <c r="F112" s="1" t="s">
        <v>94</v>
      </c>
      <c r="G112" s="1"/>
      <c r="H112" s="2">
        <v>68.66</v>
      </c>
      <c r="I112" s="2">
        <v>275</v>
      </c>
      <c r="K112" s="42">
        <v>100</v>
      </c>
      <c r="L112" s="63"/>
      <c r="N112" s="61">
        <f t="shared" si="3"/>
        <v>8.3333333333333339</v>
      </c>
    </row>
    <row r="113" spans="1:14">
      <c r="A113" s="1"/>
      <c r="B113" s="1"/>
      <c r="C113" s="1"/>
      <c r="D113" s="1"/>
      <c r="E113" s="1" t="s">
        <v>153</v>
      </c>
      <c r="F113" s="1"/>
      <c r="G113" s="1"/>
      <c r="H113" s="2"/>
      <c r="I113" s="2">
        <v>100</v>
      </c>
      <c r="K113" s="42">
        <v>3000</v>
      </c>
      <c r="L113" s="63"/>
      <c r="M113" t="s">
        <v>164</v>
      </c>
      <c r="N113" s="61">
        <f t="shared" si="3"/>
        <v>250</v>
      </c>
    </row>
    <row r="114" spans="1:14">
      <c r="A114" s="1"/>
      <c r="B114" s="1"/>
      <c r="C114" s="1"/>
      <c r="D114" s="1"/>
      <c r="E114" s="1" t="s">
        <v>154</v>
      </c>
      <c r="F114" s="1"/>
      <c r="G114" s="1"/>
      <c r="H114" s="2"/>
      <c r="I114" s="2">
        <v>0</v>
      </c>
      <c r="K114" s="42">
        <v>100</v>
      </c>
      <c r="L114" s="63"/>
      <c r="N114" s="61">
        <f t="shared" si="3"/>
        <v>8.3333333333333339</v>
      </c>
    </row>
    <row r="115" spans="1:14">
      <c r="A115" s="1"/>
      <c r="B115" s="1"/>
      <c r="C115" s="1"/>
      <c r="D115" s="1"/>
      <c r="E115" s="1"/>
      <c r="F115" s="1" t="s">
        <v>95</v>
      </c>
      <c r="G115" s="1"/>
      <c r="H115" s="2">
        <v>315.58999999999997</v>
      </c>
      <c r="I115" s="2">
        <v>5000</v>
      </c>
      <c r="K115" s="42">
        <v>5000</v>
      </c>
      <c r="L115" s="63"/>
      <c r="M115" t="s">
        <v>165</v>
      </c>
      <c r="N115" s="61">
        <f t="shared" si="3"/>
        <v>416.66666666666669</v>
      </c>
    </row>
    <row r="116" spans="1:14">
      <c r="A116" s="1"/>
      <c r="B116" s="1"/>
      <c r="C116" s="1"/>
      <c r="D116" s="1"/>
      <c r="E116" s="1"/>
      <c r="F116" s="1" t="s">
        <v>96</v>
      </c>
      <c r="G116" s="1"/>
      <c r="H116" s="2">
        <v>1322.12</v>
      </c>
      <c r="I116" s="2">
        <v>500</v>
      </c>
      <c r="K116" s="42">
        <f t="shared" si="2"/>
        <v>1375.0047999999999</v>
      </c>
      <c r="L116" s="63"/>
      <c r="N116" s="61">
        <f t="shared" si="3"/>
        <v>114.58373333333333</v>
      </c>
    </row>
    <row r="117" spans="1:14" ht="19.5" thickBot="1">
      <c r="A117" s="1"/>
      <c r="B117" s="1"/>
      <c r="C117" s="1"/>
      <c r="D117" s="1"/>
      <c r="E117" s="1"/>
      <c r="F117" s="1" t="s">
        <v>97</v>
      </c>
      <c r="G117" s="1"/>
      <c r="H117" s="3">
        <v>535</v>
      </c>
      <c r="I117" s="3">
        <v>949.3</v>
      </c>
      <c r="K117" s="43">
        <f t="shared" si="2"/>
        <v>556.4</v>
      </c>
      <c r="L117" s="63"/>
      <c r="N117" s="61">
        <f t="shared" si="3"/>
        <v>46.366666666666667</v>
      </c>
    </row>
    <row r="118" spans="1:14">
      <c r="A118" s="1"/>
      <c r="B118" s="1"/>
      <c r="C118" s="1"/>
      <c r="D118" s="1"/>
      <c r="E118" s="1" t="s">
        <v>98</v>
      </c>
      <c r="F118" s="1"/>
      <c r="G118" s="1"/>
      <c r="H118" s="2">
        <f>ROUND(SUM(H109:H117),5)</f>
        <v>3199.44</v>
      </c>
      <c r="I118" s="2">
        <f>ROUND(SUM(I110:I117),5)</f>
        <v>8241.7999999999993</v>
      </c>
      <c r="J118" s="23">
        <v>8241.7999999999993</v>
      </c>
      <c r="K118" s="42">
        <f>SUM(K110:K117)</f>
        <v>11127.7976</v>
      </c>
      <c r="L118" s="63">
        <f>SUM(K109:K117)</f>
        <v>11127.7976</v>
      </c>
      <c r="N118" s="61">
        <f t="shared" si="3"/>
        <v>927.31646666666666</v>
      </c>
    </row>
    <row r="119" spans="1:14">
      <c r="A119" s="1"/>
      <c r="B119" s="1"/>
      <c r="C119" s="1"/>
      <c r="D119" s="1"/>
      <c r="E119" s="1" t="s">
        <v>99</v>
      </c>
      <c r="F119" s="1"/>
      <c r="G119" s="1"/>
      <c r="H119" s="2"/>
      <c r="I119" s="2"/>
      <c r="K119" s="42"/>
      <c r="L119" s="63"/>
      <c r="N119" s="61">
        <f t="shared" si="3"/>
        <v>0</v>
      </c>
    </row>
    <row r="120" spans="1:14">
      <c r="A120" s="1"/>
      <c r="B120" s="1"/>
      <c r="C120" s="1"/>
      <c r="D120" s="1"/>
      <c r="E120" s="17"/>
      <c r="F120" s="17" t="s">
        <v>177</v>
      </c>
      <c r="G120" s="17"/>
      <c r="H120" s="46"/>
      <c r="I120" s="46"/>
      <c r="J120" s="47"/>
      <c r="K120" s="48">
        <v>8000</v>
      </c>
      <c r="L120" s="63"/>
      <c r="M120" s="53" t="s">
        <v>178</v>
      </c>
      <c r="N120" s="61">
        <f t="shared" si="3"/>
        <v>666.66666666666663</v>
      </c>
    </row>
    <row r="121" spans="1:14">
      <c r="A121" s="1"/>
      <c r="B121" s="1"/>
      <c r="C121" s="1"/>
      <c r="D121" s="1"/>
      <c r="E121" s="1"/>
      <c r="F121" s="1" t="s">
        <v>100</v>
      </c>
      <c r="G121" s="1"/>
      <c r="H121" s="2">
        <v>25.28</v>
      </c>
      <c r="I121" s="20">
        <v>43500</v>
      </c>
      <c r="K121" s="42">
        <v>120000</v>
      </c>
      <c r="L121" s="63"/>
      <c r="M121" s="52" t="s">
        <v>169</v>
      </c>
      <c r="N121" s="61">
        <f t="shared" si="3"/>
        <v>10000</v>
      </c>
    </row>
    <row r="122" spans="1:14">
      <c r="A122" s="1"/>
      <c r="B122" s="1"/>
      <c r="C122" s="1"/>
      <c r="D122" s="1"/>
      <c r="E122" s="1" t="s">
        <v>155</v>
      </c>
      <c r="F122" s="1"/>
      <c r="G122" s="1"/>
      <c r="H122" s="2"/>
      <c r="I122" s="21">
        <v>250</v>
      </c>
      <c r="K122" s="42">
        <v>250</v>
      </c>
      <c r="L122" s="63"/>
      <c r="N122" s="61">
        <f t="shared" si="3"/>
        <v>20.833333333333332</v>
      </c>
    </row>
    <row r="123" spans="1:14" ht="19.5" thickBot="1">
      <c r="A123" s="1"/>
      <c r="B123" s="1"/>
      <c r="C123" s="1"/>
      <c r="D123" s="1"/>
      <c r="E123" s="1"/>
      <c r="F123" s="1" t="s">
        <v>101</v>
      </c>
      <c r="G123" s="1"/>
      <c r="H123" s="3">
        <v>3453</v>
      </c>
      <c r="I123" s="22">
        <v>3400</v>
      </c>
      <c r="K123" s="43">
        <f t="shared" si="2"/>
        <v>3591.12</v>
      </c>
      <c r="L123" s="63"/>
      <c r="N123" s="61">
        <f t="shared" si="3"/>
        <v>299.26</v>
      </c>
    </row>
    <row r="124" spans="1:14">
      <c r="A124" s="1"/>
      <c r="B124" s="1"/>
      <c r="C124" s="1"/>
      <c r="D124" s="1"/>
      <c r="E124" s="1" t="s">
        <v>102</v>
      </c>
      <c r="F124" s="1"/>
      <c r="G124" s="1"/>
      <c r="H124" s="2">
        <f>ROUND(SUM(H119:H123),5)</f>
        <v>3478.28</v>
      </c>
      <c r="I124" s="20">
        <f>SUM(I121:I123)</f>
        <v>47150</v>
      </c>
      <c r="J124" s="23">
        <v>47150</v>
      </c>
      <c r="K124" s="42">
        <f>SUM(K120:K123)</f>
        <v>131841.12</v>
      </c>
      <c r="L124" s="63">
        <f>SUM(K119:K123)</f>
        <v>131841.12</v>
      </c>
      <c r="N124" s="61">
        <f t="shared" si="3"/>
        <v>10986.76</v>
      </c>
    </row>
    <row r="125" spans="1:14">
      <c r="A125" s="1"/>
      <c r="B125" s="1"/>
      <c r="C125" s="1"/>
      <c r="D125" s="1"/>
      <c r="E125" s="1" t="s">
        <v>103</v>
      </c>
      <c r="F125" s="1"/>
      <c r="G125" s="1"/>
      <c r="H125" s="2"/>
      <c r="I125" s="20"/>
      <c r="K125" s="42"/>
      <c r="L125" s="63"/>
      <c r="N125" s="61">
        <f t="shared" si="3"/>
        <v>0</v>
      </c>
    </row>
    <row r="126" spans="1:14">
      <c r="A126" s="1"/>
      <c r="B126" s="1"/>
      <c r="C126" s="1"/>
      <c r="D126" s="1"/>
      <c r="E126" s="1"/>
      <c r="F126" s="1" t="s">
        <v>104</v>
      </c>
      <c r="G126" s="1"/>
      <c r="H126" s="2">
        <v>1896.26</v>
      </c>
      <c r="I126" s="20">
        <v>1000</v>
      </c>
      <c r="K126" s="42">
        <f t="shared" si="2"/>
        <v>1972.1104</v>
      </c>
      <c r="L126" s="63"/>
      <c r="N126" s="61">
        <f t="shared" si="3"/>
        <v>164.34253333333334</v>
      </c>
    </row>
    <row r="127" spans="1:14">
      <c r="A127" s="1"/>
      <c r="B127" s="1"/>
      <c r="C127" s="1"/>
      <c r="D127" s="1"/>
      <c r="E127" s="1"/>
      <c r="F127" s="1" t="s">
        <v>105</v>
      </c>
      <c r="G127" s="1"/>
      <c r="H127" s="2">
        <v>3889</v>
      </c>
      <c r="I127" s="19">
        <v>3346</v>
      </c>
      <c r="K127" s="42">
        <f t="shared" si="2"/>
        <v>4044.56</v>
      </c>
      <c r="L127" s="63"/>
      <c r="N127" s="61">
        <f t="shared" si="3"/>
        <v>337.04666666666668</v>
      </c>
    </row>
    <row r="128" spans="1:14">
      <c r="A128" s="1"/>
      <c r="B128" s="1"/>
      <c r="C128" s="1"/>
      <c r="D128" s="1"/>
      <c r="E128" s="1"/>
      <c r="F128" s="1" t="s">
        <v>106</v>
      </c>
      <c r="G128" s="1"/>
      <c r="H128" s="2">
        <v>151.63</v>
      </c>
      <c r="I128" s="19"/>
      <c r="K128" s="42">
        <f t="shared" si="2"/>
        <v>157.6952</v>
      </c>
      <c r="L128" s="63"/>
      <c r="N128" s="61">
        <f t="shared" si="3"/>
        <v>13.141266666666667</v>
      </c>
    </row>
    <row r="129" spans="1:14">
      <c r="A129" s="1"/>
      <c r="B129" s="1"/>
      <c r="C129" s="1"/>
      <c r="D129" s="1"/>
      <c r="E129" s="1"/>
      <c r="F129" s="1" t="s">
        <v>107</v>
      </c>
      <c r="G129" s="1"/>
      <c r="H129" s="2">
        <v>2150</v>
      </c>
      <c r="I129" s="18">
        <v>2300</v>
      </c>
      <c r="K129" s="42">
        <f t="shared" si="2"/>
        <v>2236</v>
      </c>
      <c r="L129" s="63"/>
      <c r="N129" s="61">
        <f t="shared" si="3"/>
        <v>186.33333333333334</v>
      </c>
    </row>
    <row r="130" spans="1:14">
      <c r="A130" s="1"/>
      <c r="B130" s="1"/>
      <c r="C130" s="1"/>
      <c r="D130" s="1"/>
      <c r="E130" s="1"/>
      <c r="F130" s="1" t="s">
        <v>108</v>
      </c>
      <c r="G130" s="1"/>
      <c r="H130" s="2">
        <v>794.74</v>
      </c>
      <c r="I130" s="18">
        <v>231.25</v>
      </c>
      <c r="K130" s="42">
        <f t="shared" si="2"/>
        <v>826.52959999999996</v>
      </c>
      <c r="L130" s="63"/>
      <c r="N130" s="61">
        <f t="shared" si="3"/>
        <v>68.877466666666663</v>
      </c>
    </row>
    <row r="131" spans="1:14">
      <c r="A131" s="1"/>
      <c r="B131" s="1"/>
      <c r="C131" s="1"/>
      <c r="D131" s="1"/>
      <c r="E131" s="1"/>
      <c r="F131" s="1" t="s">
        <v>109</v>
      </c>
      <c r="G131" s="1"/>
      <c r="H131" s="2">
        <v>301.69</v>
      </c>
      <c r="I131" s="18">
        <v>350</v>
      </c>
      <c r="K131" s="42">
        <f t="shared" si="2"/>
        <v>313.75760000000002</v>
      </c>
      <c r="L131" s="63"/>
      <c r="N131" s="61">
        <f t="shared" si="3"/>
        <v>26.146466666666669</v>
      </c>
    </row>
    <row r="132" spans="1:14">
      <c r="A132" s="1"/>
      <c r="B132" s="1"/>
      <c r="C132" s="1"/>
      <c r="D132" s="1"/>
      <c r="E132" s="1"/>
      <c r="F132" s="1" t="s">
        <v>110</v>
      </c>
      <c r="G132" s="1"/>
      <c r="H132" s="2">
        <v>1957</v>
      </c>
      <c r="I132" s="18">
        <v>2500</v>
      </c>
      <c r="K132" s="42">
        <f t="shared" si="2"/>
        <v>2035.28</v>
      </c>
      <c r="L132" s="63"/>
      <c r="N132" s="61">
        <f t="shared" si="3"/>
        <v>169.60666666666665</v>
      </c>
    </row>
    <row r="133" spans="1:14">
      <c r="A133" s="1"/>
      <c r="B133" s="1"/>
      <c r="C133" s="1"/>
      <c r="D133" s="1"/>
      <c r="E133" s="1"/>
      <c r="F133" s="1" t="s">
        <v>111</v>
      </c>
      <c r="G133" s="1"/>
      <c r="H133" s="2">
        <v>6589.3</v>
      </c>
      <c r="I133" s="18">
        <v>5100</v>
      </c>
      <c r="K133" s="42">
        <f t="shared" si="2"/>
        <v>6852.8720000000003</v>
      </c>
      <c r="L133" s="63"/>
      <c r="N133" s="61">
        <f t="shared" si="3"/>
        <v>571.07266666666669</v>
      </c>
    </row>
    <row r="134" spans="1:14">
      <c r="A134" s="1"/>
      <c r="B134" s="1"/>
      <c r="C134" s="1"/>
      <c r="D134" s="1"/>
      <c r="E134" s="1"/>
      <c r="F134" s="1" t="s">
        <v>112</v>
      </c>
      <c r="G134" s="1"/>
      <c r="H134" s="2">
        <v>15774.69</v>
      </c>
      <c r="I134" s="18">
        <v>525</v>
      </c>
      <c r="K134" s="42">
        <v>5000</v>
      </c>
      <c r="L134" s="63"/>
      <c r="N134" s="61">
        <f t="shared" si="3"/>
        <v>416.66666666666669</v>
      </c>
    </row>
    <row r="135" spans="1:14">
      <c r="A135" s="1"/>
      <c r="B135" s="1"/>
      <c r="C135" s="1"/>
      <c r="D135" s="1"/>
      <c r="E135" s="1"/>
      <c r="F135" s="1" t="s">
        <v>113</v>
      </c>
      <c r="G135" s="1"/>
      <c r="H135" s="2">
        <v>69.400000000000006</v>
      </c>
      <c r="I135" s="18">
        <v>200</v>
      </c>
      <c r="K135" s="42">
        <v>100</v>
      </c>
      <c r="L135" s="63"/>
      <c r="N135" s="61">
        <f t="shared" si="3"/>
        <v>8.3333333333333339</v>
      </c>
    </row>
    <row r="136" spans="1:14">
      <c r="A136" s="1"/>
      <c r="B136" s="1"/>
      <c r="C136" s="1"/>
      <c r="D136" s="1"/>
      <c r="E136" s="1"/>
      <c r="F136" s="1" t="s">
        <v>114</v>
      </c>
      <c r="G136" s="1"/>
      <c r="H136" s="2">
        <v>1045.21</v>
      </c>
      <c r="I136" s="18">
        <v>751.28</v>
      </c>
      <c r="K136" s="42">
        <f t="shared" si="2"/>
        <v>1087.0183999999999</v>
      </c>
      <c r="L136" s="63"/>
      <c r="N136" s="61">
        <f t="shared" si="3"/>
        <v>90.584866666666656</v>
      </c>
    </row>
    <row r="137" spans="1:14" ht="19.5" thickBot="1">
      <c r="A137" s="1"/>
      <c r="B137" s="1"/>
      <c r="C137" s="1"/>
      <c r="D137" s="1"/>
      <c r="E137" s="1"/>
      <c r="F137" s="1" t="s">
        <v>115</v>
      </c>
      <c r="G137" s="1"/>
      <c r="H137" s="3">
        <v>450</v>
      </c>
      <c r="I137" s="26">
        <v>450</v>
      </c>
      <c r="K137" s="43">
        <f t="shared" ref="K137:K142" si="4">SUM(H137*4%+H137)</f>
        <v>468</v>
      </c>
      <c r="L137" s="63"/>
      <c r="N137" s="61">
        <f t="shared" si="3"/>
        <v>39</v>
      </c>
    </row>
    <row r="138" spans="1:14">
      <c r="A138" s="1"/>
      <c r="B138" s="1"/>
      <c r="C138" s="1"/>
      <c r="D138" s="1"/>
      <c r="E138" s="1" t="s">
        <v>116</v>
      </c>
      <c r="F138" s="1"/>
      <c r="G138" s="1"/>
      <c r="H138" s="2">
        <f>ROUND(SUM(H125:H137),5)</f>
        <v>35068.92</v>
      </c>
      <c r="I138" s="18">
        <f>SUM(I126:I137)</f>
        <v>16753.53</v>
      </c>
      <c r="J138" s="23">
        <v>16753.53</v>
      </c>
      <c r="K138" s="42">
        <f>SUM(K126:K137)</f>
        <v>25093.823200000003</v>
      </c>
      <c r="L138" s="63">
        <f>SUM(K126:K137)</f>
        <v>25093.823200000003</v>
      </c>
      <c r="N138" s="61">
        <f t="shared" si="3"/>
        <v>2091.1519333333335</v>
      </c>
    </row>
    <row r="139" spans="1:14">
      <c r="A139" s="1"/>
      <c r="B139" s="1"/>
      <c r="C139" s="1"/>
      <c r="D139" s="1"/>
      <c r="E139" s="1" t="s">
        <v>117</v>
      </c>
      <c r="F139" s="1"/>
      <c r="G139" s="1"/>
      <c r="H139" s="2"/>
      <c r="I139" s="18"/>
      <c r="K139" s="42"/>
      <c r="L139" s="63"/>
      <c r="N139" s="61">
        <f t="shared" si="3"/>
        <v>0</v>
      </c>
    </row>
    <row r="140" spans="1:14">
      <c r="A140" s="1"/>
      <c r="B140" s="1"/>
      <c r="C140" s="1"/>
      <c r="D140" s="1"/>
      <c r="E140" s="1" t="s">
        <v>171</v>
      </c>
      <c r="F140" s="1" t="s">
        <v>118</v>
      </c>
      <c r="G140" s="1"/>
      <c r="H140" s="2">
        <v>71722</v>
      </c>
      <c r="I140" s="18"/>
      <c r="L140" s="63"/>
      <c r="M140" s="30">
        <f>SUM(H140*4%+H140)</f>
        <v>74590.880000000005</v>
      </c>
      <c r="N140" s="61">
        <f t="shared" si="3"/>
        <v>0</v>
      </c>
    </row>
    <row r="141" spans="1:14">
      <c r="A141" s="1"/>
      <c r="B141" s="1"/>
      <c r="C141" s="1"/>
      <c r="D141" s="1"/>
      <c r="E141" s="1"/>
      <c r="F141" s="1" t="s">
        <v>119</v>
      </c>
      <c r="G141" s="1"/>
      <c r="H141" s="2">
        <v>469.28</v>
      </c>
      <c r="I141" s="18">
        <v>500</v>
      </c>
      <c r="K141" s="42">
        <f t="shared" si="4"/>
        <v>488.05119999999999</v>
      </c>
      <c r="L141" s="63"/>
      <c r="N141" s="61">
        <f t="shared" si="3"/>
        <v>40.67093333333333</v>
      </c>
    </row>
    <row r="142" spans="1:14" ht="19.5" thickBot="1">
      <c r="A142" s="1"/>
      <c r="B142" s="1"/>
      <c r="C142" s="1"/>
      <c r="D142" s="1"/>
      <c r="E142" s="1"/>
      <c r="F142" s="1" t="s">
        <v>120</v>
      </c>
      <c r="G142" s="1"/>
      <c r="H142" s="2">
        <v>22784.31</v>
      </c>
      <c r="I142" s="26">
        <v>24600</v>
      </c>
      <c r="K142" s="42">
        <f t="shared" si="4"/>
        <v>23695.682400000002</v>
      </c>
      <c r="L142" s="63"/>
      <c r="N142" s="61">
        <f t="shared" si="3"/>
        <v>1974.6402</v>
      </c>
    </row>
    <row r="143" spans="1:14" ht="19.5" thickBot="1">
      <c r="A143" s="1"/>
      <c r="B143" s="1"/>
      <c r="C143" s="1"/>
      <c r="D143" s="1"/>
      <c r="E143" s="1" t="s">
        <v>121</v>
      </c>
      <c r="F143" s="1"/>
      <c r="G143" s="1"/>
      <c r="H143" s="5">
        <f>ROUND(SUM(H139:H142),5)</f>
        <v>94975.59</v>
      </c>
      <c r="I143" s="18">
        <f>SUM(I141:I142)</f>
        <v>25100</v>
      </c>
      <c r="J143" s="23">
        <v>25100</v>
      </c>
      <c r="K143" s="43">
        <f>SUM(K141:K142)</f>
        <v>24183.733600000003</v>
      </c>
      <c r="L143" s="63">
        <f>SUM(K139:K142)</f>
        <v>24183.733600000003</v>
      </c>
      <c r="N143" s="61">
        <f t="shared" si="3"/>
        <v>2015.3111333333336</v>
      </c>
    </row>
    <row r="144" spans="1:14" ht="19.5" thickBot="1">
      <c r="A144" s="1"/>
      <c r="B144" s="1"/>
      <c r="C144" s="1"/>
      <c r="D144" s="1" t="s">
        <v>122</v>
      </c>
      <c r="E144" s="1"/>
      <c r="F144" s="1"/>
      <c r="G144" s="1"/>
      <c r="H144" s="34">
        <f>ROUND(H34+SUM(H59:H59)+H74+H82+H91+H99+H108+H118+H124+H138+H143,5)</f>
        <v>576462.77</v>
      </c>
      <c r="I144" s="18">
        <f>SUM(U44)</f>
        <v>0</v>
      </c>
      <c r="J144" s="32">
        <f>SUM(J36:J143)</f>
        <v>600658.67000000004</v>
      </c>
      <c r="K144" s="42"/>
      <c r="L144" s="66">
        <f>SUM(L35:L143)</f>
        <v>657861.7104000001</v>
      </c>
    </row>
    <row r="145" spans="1:13" ht="19.5" thickBot="1">
      <c r="A145" s="1"/>
      <c r="B145" s="1" t="s">
        <v>123</v>
      </c>
      <c r="C145" s="1"/>
      <c r="D145" s="1"/>
      <c r="E145" s="1"/>
      <c r="F145" s="1"/>
      <c r="G145" s="1"/>
      <c r="H145" s="5">
        <f>ROUND(H2+H33-H144,5)</f>
        <v>80803.3</v>
      </c>
      <c r="I145" s="18"/>
      <c r="K145" s="42"/>
      <c r="L145" s="63"/>
    </row>
    <row r="146" spans="1:13" s="7" customFormat="1">
      <c r="A146" s="1" t="s">
        <v>124</v>
      </c>
      <c r="B146" s="1"/>
      <c r="C146" s="1"/>
      <c r="D146" s="1"/>
      <c r="E146" s="1"/>
      <c r="F146" s="1"/>
      <c r="G146" s="1"/>
      <c r="H146" s="34">
        <f>H145</f>
        <v>80803.3</v>
      </c>
      <c r="I146" s="18"/>
      <c r="J146" s="31">
        <f>SUM(J33-J144)</f>
        <v>36078.089999999967</v>
      </c>
      <c r="K146" s="44"/>
      <c r="L146" s="67">
        <f>SUM(L33-L144)</f>
        <v>26295.002399999881</v>
      </c>
      <c r="M146" s="25"/>
    </row>
    <row r="147" spans="1:13">
      <c r="I147" s="18"/>
      <c r="J147" s="24"/>
      <c r="L147" s="24"/>
      <c r="M147" s="24"/>
    </row>
    <row r="148" spans="1:13">
      <c r="I148" s="18"/>
      <c r="J148" s="24"/>
      <c r="L148" s="24"/>
      <c r="M148" s="24"/>
    </row>
    <row r="149" spans="1:13">
      <c r="I149" s="18"/>
      <c r="J149" s="24"/>
      <c r="L149" s="24"/>
      <c r="M149" s="24"/>
    </row>
    <row r="150" spans="1:13">
      <c r="I150" s="18"/>
      <c r="J150" s="24"/>
      <c r="L150" s="24"/>
      <c r="M150" s="24"/>
    </row>
    <row r="151" spans="1:13">
      <c r="I151" s="18"/>
      <c r="J151" s="24"/>
      <c r="L151" s="24"/>
      <c r="M151" s="24"/>
    </row>
    <row r="152" spans="1:13">
      <c r="I152" s="18"/>
      <c r="J152" s="24"/>
      <c r="L152" s="24"/>
      <c r="M152" s="24"/>
    </row>
    <row r="153" spans="1:13">
      <c r="I153" s="18"/>
      <c r="J153" s="24"/>
      <c r="L153" s="24"/>
      <c r="M153" s="24"/>
    </row>
    <row r="154" spans="1:13">
      <c r="I154" s="18"/>
      <c r="J154" s="24"/>
      <c r="L154" s="24"/>
      <c r="M154" s="24"/>
    </row>
    <row r="155" spans="1:13">
      <c r="I155" s="2"/>
      <c r="J155" s="24"/>
      <c r="L155" s="24"/>
      <c r="M155" s="24"/>
    </row>
    <row r="156" spans="1:13">
      <c r="I156" s="2"/>
      <c r="J156" s="24"/>
      <c r="L156" s="24"/>
      <c r="M156" s="24"/>
    </row>
    <row r="157" spans="1:13">
      <c r="J157" s="24"/>
      <c r="L157" s="24"/>
      <c r="M157" s="24"/>
    </row>
    <row r="158" spans="1:13">
      <c r="J158" s="24"/>
      <c r="L158" s="24"/>
      <c r="M158" s="24"/>
    </row>
    <row r="159" spans="1:13">
      <c r="J159" s="24"/>
      <c r="L159" s="24"/>
      <c r="M159" s="24"/>
    </row>
    <row r="160" spans="1:13">
      <c r="J160" s="24"/>
      <c r="L160" s="24"/>
      <c r="M160" s="24"/>
    </row>
    <row r="161" spans="10:13">
      <c r="J161" s="24"/>
      <c r="L161" s="24"/>
      <c r="M161" s="24"/>
    </row>
    <row r="162" spans="10:13">
      <c r="J162" s="24"/>
      <c r="L162" s="24"/>
      <c r="M162" s="24"/>
    </row>
    <row r="163" spans="10:13">
      <c r="J163" s="24"/>
      <c r="L163" s="24"/>
      <c r="M163" s="24"/>
    </row>
    <row r="164" spans="10:13">
      <c r="J164" s="24"/>
      <c r="L164" s="24"/>
      <c r="M164" s="24"/>
    </row>
    <row r="165" spans="10:13">
      <c r="J165" s="24"/>
      <c r="L165" s="24"/>
      <c r="M165" s="24"/>
    </row>
    <row r="166" spans="10:13">
      <c r="J166" s="24"/>
      <c r="L166" s="24"/>
      <c r="M166" s="24"/>
    </row>
    <row r="167" spans="10:13">
      <c r="J167" s="24"/>
      <c r="L167" s="24"/>
      <c r="M167" s="24"/>
    </row>
    <row r="168" spans="10:13">
      <c r="J168" s="24"/>
      <c r="L168" s="24"/>
      <c r="M168" s="24"/>
    </row>
    <row r="169" spans="10:13">
      <c r="J169" s="24"/>
      <c r="L169" s="24"/>
      <c r="M169" s="24"/>
    </row>
    <row r="170" spans="10:13">
      <c r="J170" s="24"/>
      <c r="L170" s="24"/>
      <c r="M170" s="24"/>
    </row>
    <row r="171" spans="10:13">
      <c r="J171" s="24"/>
      <c r="L171" s="24"/>
      <c r="M171" s="24"/>
    </row>
    <row r="172" spans="10:13">
      <c r="J172" s="24"/>
      <c r="L172" s="24"/>
      <c r="M172" s="24"/>
    </row>
    <row r="173" spans="10:13">
      <c r="J173" s="24"/>
      <c r="L173" s="24"/>
      <c r="M173" s="24"/>
    </row>
    <row r="174" spans="10:13">
      <c r="J174" s="24"/>
      <c r="L174" s="24"/>
      <c r="M174" s="24"/>
    </row>
    <row r="175" spans="10:13">
      <c r="J175" s="24"/>
      <c r="L175" s="24"/>
      <c r="M175" s="24"/>
    </row>
    <row r="176" spans="10:13">
      <c r="J176" s="24"/>
      <c r="L176" s="24"/>
      <c r="M176" s="24"/>
    </row>
    <row r="177" spans="10:13">
      <c r="J177" s="24"/>
      <c r="L177" s="24"/>
      <c r="M177" s="24"/>
    </row>
    <row r="178" spans="10:13">
      <c r="J178" s="24"/>
      <c r="L178" s="24"/>
      <c r="M178" s="24"/>
    </row>
    <row r="179" spans="10:13">
      <c r="J179" s="24"/>
      <c r="L179" s="24"/>
      <c r="M179" s="24"/>
    </row>
    <row r="180" spans="10:13">
      <c r="J180" s="24"/>
      <c r="L180" s="24"/>
      <c r="M180" s="24"/>
    </row>
    <row r="181" spans="10:13">
      <c r="J181" s="24"/>
      <c r="L181" s="24"/>
      <c r="M181" s="24"/>
    </row>
    <row r="182" spans="10:13">
      <c r="J182" s="24"/>
      <c r="L182" s="24"/>
      <c r="M182" s="24"/>
    </row>
    <row r="183" spans="10:13">
      <c r="J183" s="24"/>
      <c r="L183" s="24"/>
      <c r="M183" s="24"/>
    </row>
    <row r="184" spans="10:13">
      <c r="J184" s="24"/>
      <c r="L184" s="24"/>
      <c r="M184" s="24"/>
    </row>
    <row r="185" spans="10:13">
      <c r="J185" s="24"/>
      <c r="L185" s="24"/>
      <c r="M185" s="24"/>
    </row>
    <row r="186" spans="10:13">
      <c r="J186" s="24"/>
      <c r="L186" s="24"/>
      <c r="M186" s="24"/>
    </row>
    <row r="187" spans="10:13">
      <c r="J187" s="24"/>
      <c r="L187" s="24"/>
      <c r="M187" s="24"/>
    </row>
    <row r="188" spans="10:13">
      <c r="J188" s="24"/>
      <c r="L188" s="24"/>
      <c r="M188" s="24"/>
    </row>
    <row r="189" spans="10:13">
      <c r="J189" s="24"/>
      <c r="L189" s="24"/>
      <c r="M189" s="24"/>
    </row>
    <row r="190" spans="10:13">
      <c r="J190" s="24"/>
      <c r="L190" s="24"/>
      <c r="M190" s="24"/>
    </row>
    <row r="191" spans="10:13">
      <c r="J191" s="24"/>
      <c r="L191" s="24"/>
      <c r="M191" s="24"/>
    </row>
    <row r="192" spans="10:13">
      <c r="J192" s="24"/>
      <c r="L192" s="24"/>
      <c r="M192" s="24"/>
    </row>
    <row r="193" spans="10:13">
      <c r="J193" s="24"/>
      <c r="L193" s="24"/>
      <c r="M193" s="24"/>
    </row>
    <row r="194" spans="10:13">
      <c r="J194" s="24"/>
      <c r="L194" s="24"/>
      <c r="M194" s="24"/>
    </row>
    <row r="195" spans="10:13">
      <c r="J195" s="24"/>
      <c r="L195" s="24"/>
      <c r="M195" s="24"/>
    </row>
    <row r="196" spans="10:13">
      <c r="J196" s="24"/>
      <c r="L196" s="24"/>
      <c r="M196" s="24"/>
    </row>
    <row r="197" spans="10:13">
      <c r="J197" s="24"/>
      <c r="L197" s="24"/>
      <c r="M197" s="24"/>
    </row>
    <row r="198" spans="10:13">
      <c r="J198" s="24"/>
      <c r="L198" s="24"/>
      <c r="M198" s="24"/>
    </row>
    <row r="199" spans="10:13">
      <c r="J199" s="24"/>
      <c r="L199" s="24"/>
      <c r="M199" s="24"/>
    </row>
    <row r="200" spans="10:13">
      <c r="J200" s="24"/>
      <c r="L200" s="24"/>
      <c r="M200" s="24"/>
    </row>
    <row r="201" spans="10:13">
      <c r="J201" s="24"/>
      <c r="L201" s="24"/>
      <c r="M201" s="24"/>
    </row>
    <row r="202" spans="10:13">
      <c r="J202" s="24"/>
      <c r="L202" s="24"/>
      <c r="M202" s="24"/>
    </row>
    <row r="203" spans="10:13">
      <c r="J203" s="24"/>
      <c r="L203" s="24"/>
      <c r="M203" s="24"/>
    </row>
    <row r="204" spans="10:13">
      <c r="J204" s="24"/>
      <c r="L204" s="24"/>
      <c r="M204" s="24"/>
    </row>
    <row r="205" spans="10:13">
      <c r="J205" s="24"/>
      <c r="L205" s="24"/>
      <c r="M205" s="24"/>
    </row>
    <row r="206" spans="10:13">
      <c r="J206" s="24"/>
      <c r="L206" s="24"/>
      <c r="M206" s="24"/>
    </row>
    <row r="207" spans="10:13">
      <c r="J207" s="24"/>
      <c r="L207" s="24"/>
      <c r="M207" s="24"/>
    </row>
    <row r="208" spans="10:13">
      <c r="J208" s="24"/>
      <c r="L208" s="24"/>
      <c r="M208" s="24"/>
    </row>
    <row r="209" spans="10:13">
      <c r="J209" s="24"/>
      <c r="L209" s="24"/>
      <c r="M209" s="24"/>
    </row>
    <row r="210" spans="10:13">
      <c r="J210" s="24"/>
      <c r="L210" s="24"/>
      <c r="M210" s="24"/>
    </row>
    <row r="211" spans="10:13">
      <c r="J211" s="24"/>
      <c r="L211" s="24"/>
      <c r="M211" s="24"/>
    </row>
    <row r="212" spans="10:13">
      <c r="J212" s="24"/>
      <c r="L212" s="24"/>
      <c r="M212" s="24"/>
    </row>
    <row r="213" spans="10:13">
      <c r="J213" s="24"/>
      <c r="L213" s="24"/>
      <c r="M213" s="24"/>
    </row>
    <row r="214" spans="10:13">
      <c r="J214" s="24"/>
      <c r="L214" s="24"/>
      <c r="M214" s="24"/>
    </row>
    <row r="215" spans="10:13">
      <c r="J215" s="24"/>
      <c r="L215" s="24"/>
      <c r="M215" s="24"/>
    </row>
    <row r="216" spans="10:13">
      <c r="J216" s="24"/>
      <c r="L216" s="24"/>
      <c r="M216" s="24"/>
    </row>
    <row r="217" spans="10:13">
      <c r="J217" s="24"/>
      <c r="L217" s="24"/>
      <c r="M217" s="24"/>
    </row>
    <row r="218" spans="10:13">
      <c r="J218" s="24"/>
      <c r="L218" s="24"/>
      <c r="M218" s="24"/>
    </row>
    <row r="219" spans="10:13">
      <c r="J219" s="24"/>
      <c r="L219" s="24"/>
      <c r="M219" s="24"/>
    </row>
    <row r="220" spans="10:13">
      <c r="J220" s="24"/>
      <c r="L220" s="24"/>
      <c r="M220" s="24"/>
    </row>
    <row r="221" spans="10:13">
      <c r="J221" s="24"/>
      <c r="L221" s="24"/>
      <c r="M221" s="24"/>
    </row>
    <row r="222" spans="10:13">
      <c r="J222" s="24"/>
      <c r="L222" s="24"/>
      <c r="M222" s="24"/>
    </row>
    <row r="223" spans="10:13">
      <c r="J223" s="24"/>
      <c r="L223" s="24"/>
      <c r="M223" s="24"/>
    </row>
    <row r="224" spans="10:13">
      <c r="J224" s="24"/>
      <c r="L224" s="24"/>
      <c r="M224" s="24"/>
    </row>
    <row r="225" spans="10:13">
      <c r="J225" s="24"/>
      <c r="L225" s="24"/>
      <c r="M225" s="24"/>
    </row>
    <row r="226" spans="10:13">
      <c r="J226" s="24"/>
      <c r="L226" s="24"/>
      <c r="M226" s="24"/>
    </row>
    <row r="227" spans="10:13">
      <c r="J227" s="24"/>
      <c r="L227" s="24"/>
      <c r="M227" s="24"/>
    </row>
    <row r="228" spans="10:13">
      <c r="J228" s="24"/>
      <c r="L228" s="24"/>
      <c r="M228" s="24"/>
    </row>
    <row r="229" spans="10:13">
      <c r="J229" s="24"/>
      <c r="L229" s="24"/>
      <c r="M229" s="24"/>
    </row>
    <row r="230" spans="10:13">
      <c r="J230" s="24"/>
      <c r="L230" s="24"/>
      <c r="M230" s="24"/>
    </row>
    <row r="231" spans="10:13">
      <c r="J231" s="24"/>
      <c r="L231" s="24"/>
      <c r="M231" s="24"/>
    </row>
    <row r="232" spans="10:13">
      <c r="J232" s="24"/>
      <c r="L232" s="24"/>
      <c r="M232" s="24"/>
    </row>
    <row r="233" spans="10:13">
      <c r="J233" s="24"/>
      <c r="L233" s="24"/>
      <c r="M233" s="24"/>
    </row>
    <row r="234" spans="10:13">
      <c r="J234" s="24"/>
      <c r="L234" s="24"/>
      <c r="M234" s="24"/>
    </row>
    <row r="235" spans="10:13">
      <c r="J235" s="24"/>
      <c r="L235" s="24"/>
      <c r="M235" s="24"/>
    </row>
    <row r="236" spans="10:13">
      <c r="J236" s="24"/>
      <c r="L236" s="24"/>
      <c r="M236" s="24"/>
    </row>
  </sheetData>
  <printOptions gridLines="1"/>
  <pageMargins left="0.7" right="0.7" top="0.75" bottom="0.75" header="0.3" footer="0.3"/>
  <pageSetup scale="50" orientation="portrait" r:id="rId1"/>
  <headerFooter>
    <oddHeader>&amp;L&amp;"Times New Roman,Regular"&amp;14 5:54 PM
&amp;"Times New Roman,Regular"&amp;14 04/05/23
&amp;"Times New Roman,Regular"&amp;14 Accrual Basis</oddHeader>
    <oddFooter>&amp;R&amp;"Times New Roman,Regular"&amp;14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514350</xdr:colOff>
                <xdr:row>0</xdr:row>
                <xdr:rowOff>371475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514350</xdr:colOff>
                <xdr:row>0</xdr:row>
                <xdr:rowOff>371475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 BOD</vt:lpstr>
      <vt:lpstr>QuickBooks Desktop Export Tips</vt:lpstr>
      <vt:lpstr>FY 2022-2023 Budget</vt:lpstr>
      <vt:lpstr>Actual-APPROVED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Grizzly Ranch CSD</dc:creator>
  <cp:lastModifiedBy>Larry Smith</cp:lastModifiedBy>
  <cp:lastPrinted>2023-08-17T15:32:40Z</cp:lastPrinted>
  <dcterms:created xsi:type="dcterms:W3CDTF">2023-04-06T00:54:24Z</dcterms:created>
  <dcterms:modified xsi:type="dcterms:W3CDTF">2024-03-18T17:39:56Z</dcterms:modified>
</cp:coreProperties>
</file>